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cdd\Desktop\"/>
    </mc:Choice>
  </mc:AlternateContent>
  <bookViews>
    <workbookView xWindow="-120" yWindow="-120" windowWidth="29040" windowHeight="15780"/>
  </bookViews>
  <sheets>
    <sheet name="จปฐ (เตรียมความพร้อม)" sheetId="1" r:id="rId1"/>
    <sheet name="สารสนเทศความมั่นคง" sheetId="30" r:id="rId2"/>
    <sheet name="แผนชุมชน" sheetId="22" r:id="rId3"/>
    <sheet name="ผู้นำสัมมาชีพ" sheetId="31" r:id="rId4"/>
    <sheet name="สัมมาชีพประชารัฐ" sheetId="14" r:id="rId5"/>
    <sheet name="ศูนย์จัดการกองทุนชุมชน" sheetId="32" r:id="rId6"/>
    <sheet name="ศูนย์จัดการกองทุนชุมชน (2)" sheetId="33" r:id="rId7"/>
    <sheet name="ศูนย์จัดการกองทุนชุมชน (3)" sheetId="34" r:id="rId8"/>
    <sheet name="ผลิตภัณพ์ชุมชน" sheetId="35" r:id="rId9"/>
    <sheet name="โรงเรียน OTOP" sheetId="36" r:id="rId10"/>
    <sheet name="ไทยช่วยไทย" sheetId="20" r:id="rId11"/>
    <sheet name="จริยธรรม" sheetId="21" r:id="rId12"/>
    <sheet name="หมู่บ้าน ศกก" sheetId="37" r:id="rId13"/>
    <sheet name="หมู่บ้าน ศกก2 อช." sheetId="38" r:id="rId14"/>
    <sheet name="หมู่บ้าน ศกก3" sheetId="39" r:id="rId15"/>
    <sheet name="Sheet1" sheetId="47" r:id="rId16"/>
    <sheet name="กองทุนแม่" sheetId="19" r:id="rId17"/>
    <sheet name="QD1-3" sheetId="42" r:id="rId18"/>
    <sheet name="ผู้ประกอบการชุมชน ce" sheetId="46" r:id="rId19"/>
    <sheet name="สรุปงบหน้า 1-2" sheetId="41" r:id="rId20"/>
    <sheet name="แผน62" sheetId="43" r:id="rId21"/>
    <sheet name="กองทุนสตรี" sheetId="45" r:id="rId22"/>
  </sheets>
  <definedNames>
    <definedName name="_xlnm._FilterDatabase" localSheetId="19" hidden="1">'สรุปงบหน้า 1-2'!$A$4:$H$4</definedName>
    <definedName name="_xlnm.Print_Area" localSheetId="21">กองทุนสตรี!$A$1:$R$19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7" i="39" l="1"/>
  <c r="O18" i="39"/>
  <c r="K12" i="32" l="1"/>
  <c r="K13" i="32"/>
  <c r="K14" i="32"/>
  <c r="K15" i="32"/>
  <c r="K11" i="32"/>
  <c r="J17" i="32"/>
  <c r="I17" i="32"/>
  <c r="F11" i="14" l="1"/>
  <c r="C19" i="46" l="1"/>
  <c r="D12" i="46"/>
  <c r="D19" i="46" s="1"/>
  <c r="R10" i="45" l="1"/>
  <c r="M17" i="45"/>
  <c r="N17" i="45"/>
  <c r="O17" i="45"/>
  <c r="P17" i="45"/>
  <c r="Q17" i="45"/>
  <c r="L17" i="45"/>
  <c r="R12" i="45"/>
  <c r="R13" i="45"/>
  <c r="R14" i="45"/>
  <c r="R15" i="45"/>
  <c r="R16" i="45"/>
  <c r="R11" i="45"/>
  <c r="K17" i="45"/>
  <c r="F17" i="45"/>
  <c r="J17" i="45"/>
  <c r="I17" i="45"/>
  <c r="H17" i="45"/>
  <c r="E17" i="45"/>
  <c r="D17" i="45"/>
  <c r="C17" i="45"/>
  <c r="B17" i="45"/>
  <c r="R17" i="45" l="1"/>
  <c r="G17" i="45"/>
  <c r="M19" i="1" l="1"/>
  <c r="K12" i="1"/>
  <c r="F12" i="1"/>
  <c r="E19" i="1"/>
  <c r="C19" i="1"/>
  <c r="N12" i="1" l="1"/>
  <c r="I12" i="38"/>
  <c r="G14" i="31" l="1"/>
  <c r="G15" i="31"/>
  <c r="G16" i="31"/>
  <c r="G13" i="31"/>
  <c r="E13" i="31"/>
  <c r="E14" i="31"/>
  <c r="E15" i="31"/>
  <c r="E16" i="31"/>
  <c r="E12" i="31"/>
  <c r="H14" i="1"/>
  <c r="H15" i="1"/>
  <c r="H16" i="1"/>
  <c r="H17" i="1"/>
  <c r="H18" i="1"/>
  <c r="H13" i="1"/>
  <c r="H19" i="1" l="1"/>
  <c r="H14" i="33" l="1"/>
  <c r="C19" i="42" l="1"/>
  <c r="D12" i="42"/>
  <c r="D19" i="42" s="1"/>
  <c r="B80" i="41" l="1"/>
  <c r="L14" i="38"/>
  <c r="L15" i="38"/>
  <c r="L16" i="38"/>
  <c r="L17" i="38"/>
  <c r="L18" i="38"/>
  <c r="L13" i="38"/>
  <c r="C19" i="38"/>
  <c r="C22" i="38" s="1"/>
  <c r="B21" i="38"/>
  <c r="B14" i="38"/>
  <c r="B15" i="38"/>
  <c r="B16" i="38"/>
  <c r="B17" i="38"/>
  <c r="B18" i="38"/>
  <c r="B13" i="38"/>
  <c r="B69" i="41"/>
  <c r="B18" i="33"/>
  <c r="B18" i="34"/>
  <c r="E17" i="30"/>
  <c r="B26" i="41" s="1"/>
  <c r="B17" i="41"/>
  <c r="B16" i="41"/>
  <c r="B19" i="38" l="1"/>
  <c r="B75" i="41"/>
  <c r="K13" i="19"/>
  <c r="L13" i="19" s="1"/>
  <c r="K14" i="19"/>
  <c r="L14" i="19" s="1"/>
  <c r="K15" i="19"/>
  <c r="K16" i="19"/>
  <c r="L16" i="19" s="1"/>
  <c r="K12" i="19"/>
  <c r="L12" i="19" s="1"/>
  <c r="J19" i="19"/>
  <c r="I15" i="19"/>
  <c r="L15" i="19" s="1"/>
  <c r="H19" i="19"/>
  <c r="G11" i="19"/>
  <c r="M11" i="19" s="1"/>
  <c r="F18" i="19"/>
  <c r="B92" i="41" s="1"/>
  <c r="D17" i="19"/>
  <c r="G17" i="19" s="1"/>
  <c r="D16" i="19"/>
  <c r="D15" i="19"/>
  <c r="D14" i="19"/>
  <c r="D13" i="19"/>
  <c r="D12" i="19"/>
  <c r="G12" i="19" s="1"/>
  <c r="C19" i="19"/>
  <c r="M12" i="19" l="1"/>
  <c r="K18" i="19" l="1"/>
  <c r="B95" i="41" s="1"/>
  <c r="J18" i="19"/>
  <c r="I18" i="19"/>
  <c r="B94" i="41" s="1"/>
  <c r="H18" i="19"/>
  <c r="L17" i="19"/>
  <c r="L18" i="19" s="1"/>
  <c r="L17" i="39"/>
  <c r="L18" i="39"/>
  <c r="K21" i="39"/>
  <c r="K14" i="39"/>
  <c r="O14" i="39" s="1"/>
  <c r="K15" i="39"/>
  <c r="K16" i="39"/>
  <c r="K13" i="39"/>
  <c r="H21" i="39"/>
  <c r="H14" i="39"/>
  <c r="I14" i="39" s="1"/>
  <c r="H15" i="39"/>
  <c r="I15" i="39" s="1"/>
  <c r="H16" i="39"/>
  <c r="I16" i="39" s="1"/>
  <c r="H17" i="39"/>
  <c r="I17" i="39" s="1"/>
  <c r="H18" i="39"/>
  <c r="I18" i="39" s="1"/>
  <c r="J18" i="39" s="1"/>
  <c r="H13" i="39"/>
  <c r="I13" i="39" s="1"/>
  <c r="G14" i="39"/>
  <c r="G15" i="39"/>
  <c r="G16" i="39"/>
  <c r="G17" i="39"/>
  <c r="G18" i="39"/>
  <c r="G13" i="39"/>
  <c r="F21" i="39"/>
  <c r="F19" i="39"/>
  <c r="E14" i="39"/>
  <c r="E15" i="39"/>
  <c r="E16" i="39"/>
  <c r="E17" i="39"/>
  <c r="E18" i="39"/>
  <c r="E13" i="39"/>
  <c r="D21" i="39"/>
  <c r="C14" i="39"/>
  <c r="C15" i="39"/>
  <c r="C16" i="39"/>
  <c r="C17" i="39"/>
  <c r="C18" i="39"/>
  <c r="C13" i="39"/>
  <c r="B21" i="39"/>
  <c r="D19" i="39"/>
  <c r="B19" i="39"/>
  <c r="H14" i="38"/>
  <c r="I14" i="38" s="1"/>
  <c r="H15" i="38"/>
  <c r="I15" i="38" s="1"/>
  <c r="H16" i="38"/>
  <c r="I16" i="38" s="1"/>
  <c r="H17" i="38"/>
  <c r="I17" i="38" s="1"/>
  <c r="H18" i="38"/>
  <c r="I18" i="38" s="1"/>
  <c r="H13" i="38"/>
  <c r="I13" i="38" s="1"/>
  <c r="H12" i="38"/>
  <c r="G19" i="38"/>
  <c r="F21" i="38"/>
  <c r="F19" i="38"/>
  <c r="E19" i="38"/>
  <c r="B79" i="41" s="1"/>
  <c r="D19" i="38"/>
  <c r="D21" i="38"/>
  <c r="D12" i="37"/>
  <c r="B74" i="41" s="1"/>
  <c r="C19" i="37"/>
  <c r="F10" i="20"/>
  <c r="B67" i="41" s="1"/>
  <c r="D10" i="36"/>
  <c r="C18" i="36"/>
  <c r="B57" i="41" s="1"/>
  <c r="B18" i="36"/>
  <c r="C16" i="36"/>
  <c r="D16" i="36" s="1"/>
  <c r="F10" i="35"/>
  <c r="I10" i="35" s="1"/>
  <c r="I18" i="35" s="1"/>
  <c r="H18" i="35"/>
  <c r="B61" i="41" s="1"/>
  <c r="G18" i="35"/>
  <c r="H16" i="35"/>
  <c r="E18" i="35"/>
  <c r="B60" i="41" s="1"/>
  <c r="D18" i="35"/>
  <c r="E16" i="35"/>
  <c r="C18" i="35"/>
  <c r="B59" i="41" s="1"/>
  <c r="B18" i="35"/>
  <c r="C16" i="35"/>
  <c r="F16" i="35" s="1"/>
  <c r="I16" i="35" s="1"/>
  <c r="C16" i="34"/>
  <c r="C18" i="34" s="1"/>
  <c r="H11" i="33"/>
  <c r="B52" i="41"/>
  <c r="B51" i="41"/>
  <c r="C18" i="33"/>
  <c r="B48" i="41" s="1"/>
  <c r="G17" i="33"/>
  <c r="E17" i="33"/>
  <c r="C17" i="33"/>
  <c r="H17" i="33" s="1"/>
  <c r="D17" i="32"/>
  <c r="E17" i="32"/>
  <c r="B44" i="41" s="1"/>
  <c r="G17" i="32"/>
  <c r="H17" i="32"/>
  <c r="B45" i="41" s="1"/>
  <c r="B46" i="41"/>
  <c r="C17" i="32"/>
  <c r="B43" i="41" s="1"/>
  <c r="F10" i="32"/>
  <c r="K10" i="32" s="1"/>
  <c r="H16" i="32"/>
  <c r="K16" i="32" s="1"/>
  <c r="E16" i="32"/>
  <c r="B17" i="32"/>
  <c r="C16" i="32"/>
  <c r="J13" i="39" l="1"/>
  <c r="C19" i="39"/>
  <c r="B82" i="41" s="1"/>
  <c r="L13" i="39"/>
  <c r="M13" i="39" s="1"/>
  <c r="O13" i="39"/>
  <c r="H18" i="33"/>
  <c r="I19" i="38"/>
  <c r="L16" i="39"/>
  <c r="O16" i="39"/>
  <c r="L15" i="39"/>
  <c r="O15" i="39"/>
  <c r="K17" i="32"/>
  <c r="F61" i="41"/>
  <c r="C24" i="39"/>
  <c r="D24" i="39" s="1"/>
  <c r="J17" i="39"/>
  <c r="J14" i="39"/>
  <c r="J19" i="39" s="1"/>
  <c r="J16" i="39"/>
  <c r="J15" i="39"/>
  <c r="M18" i="39"/>
  <c r="D19" i="37"/>
  <c r="H19" i="38"/>
  <c r="K19" i="39"/>
  <c r="D16" i="34"/>
  <c r="D18" i="34" s="1"/>
  <c r="B49" i="41"/>
  <c r="E19" i="39"/>
  <c r="B83" i="41" s="1"/>
  <c r="M17" i="39"/>
  <c r="F17" i="32"/>
  <c r="G19" i="39"/>
  <c r="F18" i="35"/>
  <c r="H19" i="39"/>
  <c r="L14" i="39"/>
  <c r="I19" i="39"/>
  <c r="D18" i="36"/>
  <c r="F16" i="14"/>
  <c r="B38" i="41" s="1"/>
  <c r="C16" i="14"/>
  <c r="M16" i="39" l="1"/>
  <c r="O19" i="39"/>
  <c r="M15" i="39"/>
  <c r="M19" i="39" s="1"/>
  <c r="M14" i="39"/>
  <c r="B84" i="41"/>
  <c r="L19" i="39"/>
  <c r="B85" i="41" s="1"/>
  <c r="F20" i="31"/>
  <c r="H13" i="31"/>
  <c r="H14" i="31"/>
  <c r="H16" i="31"/>
  <c r="D20" i="31"/>
  <c r="G12" i="31"/>
  <c r="H12" i="31" s="1"/>
  <c r="C13" i="31"/>
  <c r="I13" i="31" s="1"/>
  <c r="C14" i="31"/>
  <c r="C15" i="31"/>
  <c r="I15" i="31" s="1"/>
  <c r="C16" i="31"/>
  <c r="I16" i="31" s="1"/>
  <c r="C12" i="31"/>
  <c r="B20" i="31"/>
  <c r="B18" i="31"/>
  <c r="C17" i="31"/>
  <c r="I17" i="31" l="1"/>
  <c r="D17" i="31"/>
  <c r="H18" i="31"/>
  <c r="I12" i="31"/>
  <c r="I14" i="31"/>
  <c r="H15" i="31"/>
  <c r="C18" i="31"/>
  <c r="E17" i="31" l="1"/>
  <c r="D18" i="31"/>
  <c r="B36" i="41"/>
  <c r="B34" i="41"/>
  <c r="C12" i="22"/>
  <c r="D12" i="22" s="1"/>
  <c r="C13" i="22"/>
  <c r="D13" i="22" s="1"/>
  <c r="C14" i="22"/>
  <c r="D14" i="22" s="1"/>
  <c r="C15" i="22"/>
  <c r="D15" i="22" s="1"/>
  <c r="C16" i="22"/>
  <c r="D16" i="22" s="1"/>
  <c r="C11" i="22"/>
  <c r="D11" i="22" s="1"/>
  <c r="F10" i="30"/>
  <c r="D17" i="30"/>
  <c r="C17" i="30"/>
  <c r="B24" i="41" s="1"/>
  <c r="B17" i="30"/>
  <c r="F16" i="30"/>
  <c r="F15" i="30"/>
  <c r="F14" i="30"/>
  <c r="F13" i="30"/>
  <c r="F12" i="30"/>
  <c r="K14" i="1"/>
  <c r="N14" i="1" s="1"/>
  <c r="K15" i="1"/>
  <c r="N15" i="1" s="1"/>
  <c r="K16" i="1"/>
  <c r="N16" i="1" s="1"/>
  <c r="K17" i="1"/>
  <c r="N17" i="1" s="1"/>
  <c r="K18" i="1"/>
  <c r="N18" i="1" s="1"/>
  <c r="K13" i="1"/>
  <c r="R18" i="1"/>
  <c r="R17" i="1"/>
  <c r="R15" i="1"/>
  <c r="R14" i="1"/>
  <c r="R13" i="1"/>
  <c r="R16" i="1"/>
  <c r="Q19" i="1"/>
  <c r="N13" i="1" l="1"/>
  <c r="N19" i="1" s="1"/>
  <c r="K19" i="1"/>
  <c r="F17" i="31"/>
  <c r="E18" i="31"/>
  <c r="R19" i="1"/>
  <c r="F11" i="30"/>
  <c r="F17" i="30" s="1"/>
  <c r="G17" i="31" l="1"/>
  <c r="F18" i="31"/>
  <c r="K17" i="20"/>
  <c r="J17" i="20"/>
  <c r="H17" i="31" l="1"/>
  <c r="G18" i="31"/>
  <c r="I18" i="31" s="1"/>
  <c r="B18" i="22"/>
  <c r="B19" i="41"/>
  <c r="G19" i="1"/>
  <c r="D19" i="1"/>
  <c r="M17" i="19"/>
  <c r="B18" i="20"/>
  <c r="D18" i="20"/>
  <c r="G14" i="19"/>
  <c r="M14" i="19" s="1"/>
  <c r="G15" i="19"/>
  <c r="M15" i="19" s="1"/>
  <c r="G16" i="19"/>
  <c r="M16" i="19" s="1"/>
  <c r="G13" i="19"/>
  <c r="M13" i="19" s="1"/>
  <c r="D18" i="19"/>
  <c r="B16" i="14"/>
  <c r="D16" i="14"/>
  <c r="E16" i="14"/>
  <c r="B22" i="41"/>
  <c r="L19" i="1"/>
  <c r="I19" i="1"/>
  <c r="J19" i="1"/>
  <c r="B20" i="41" s="1"/>
  <c r="E18" i="19"/>
  <c r="C18" i="22"/>
  <c r="D18" i="21"/>
  <c r="C18" i="21"/>
  <c r="E18" i="20"/>
  <c r="F18" i="20"/>
  <c r="B19" i="1"/>
  <c r="F19" i="1"/>
  <c r="B91" i="41" l="1"/>
  <c r="K24" i="19"/>
  <c r="M18" i="19"/>
  <c r="G18" i="19"/>
  <c r="D18" i="22"/>
  <c r="B31" i="41" s="1"/>
  <c r="B101" i="41" s="1"/>
  <c r="B98" i="41" l="1"/>
  <c r="F99" i="41" s="1"/>
  <c r="G38" i="41"/>
  <c r="G101" i="41" l="1"/>
  <c r="E101" i="41"/>
  <c r="E99" i="41"/>
  <c r="F101" i="41"/>
  <c r="G99" i="41"/>
  <c r="H101" i="41"/>
  <c r="A99" i="41"/>
  <c r="H99" i="41"/>
</calcChain>
</file>

<file path=xl/sharedStrings.xml><?xml version="1.0" encoding="utf-8"?>
<sst xmlns="http://schemas.openxmlformats.org/spreadsheetml/2006/main" count="1026" uniqueCount="314">
  <si>
    <t>แผนงานพื้นฐานด้านการแก่ไขปัญหาความยากจน ลดความเหลื่อมล้ำ และสร้างการเติบโตจากภายใน</t>
  </si>
  <si>
    <t>ผลผลิตเสริมสร้างขีดความสามารถของชุมชนในการบริหารจัดการข้อมูลเพื่อการพัฒนาชุมชน</t>
  </si>
  <si>
    <t>การบริหารการจัดเก็บและใช้ประโยชน์ข้อมูลความจำเป็นพื้นฐาน (จปฐ.)</t>
  </si>
  <si>
    <t>ดำเนินการระดับ จังหวัด</t>
  </si>
  <si>
    <t>ไตรมาส 1</t>
  </si>
  <si>
    <t>ดำเนินการระดับ อำเภอ</t>
  </si>
  <si>
    <t>รวมงบประมาณทั้งสิ้น (บาท)</t>
  </si>
  <si>
    <t>ครั้ง</t>
  </si>
  <si>
    <t>งบประมาณ</t>
  </si>
  <si>
    <t>คน</t>
  </si>
  <si>
    <t>จังหวัดสิงห์บุรี</t>
  </si>
  <si>
    <t xml:space="preserve"> -</t>
  </si>
  <si>
    <t>อำเภอเมืองสิงห์บุรี</t>
  </si>
  <si>
    <t xml:space="preserve">อำเภออินทร์บุรี </t>
  </si>
  <si>
    <t>อำเภอค่ายบางระจัน</t>
  </si>
  <si>
    <t>อำเภอบางระจัน</t>
  </si>
  <si>
    <t>อำเภอพรหมบุรี</t>
  </si>
  <si>
    <t>อำเภอท่าช้าง</t>
  </si>
  <si>
    <t>รวม</t>
  </si>
  <si>
    <t>ไตรมาส 2</t>
  </si>
  <si>
    <t>อำเภอ</t>
  </si>
  <si>
    <t>ดำเนินการระดับอำเภอ</t>
  </si>
  <si>
    <t>แผนงานบูรณาการพัฒนาเศรษฐกิจฐานรากและชุมชนเข้มแข็ง</t>
  </si>
  <si>
    <t>โครงการสร้างสัมมาชีพชุมชนตามหลักปรัชญาของเศรษฐกิจพอเพียง</t>
  </si>
  <si>
    <t>กิจกรรมหลักบูรณาการแผนชุมชนระดับตำบล</t>
  </si>
  <si>
    <t>ตำบล</t>
  </si>
  <si>
    <t>กิจกรรมหลักสร้างและพัฒนาผู้นำสัมมาชีพชุมชนตามหลักปรัชญาของเศรษฐกิจพอเพียง</t>
  </si>
  <si>
    <t>ดำเนินการระดับจังหวัด</t>
  </si>
  <si>
    <t>แห่ง</t>
  </si>
  <si>
    <t>หมู่บ้าน</t>
  </si>
  <si>
    <t>รวมงบประมาณทั้งสิ้น</t>
  </si>
  <si>
    <t>รุ่น</t>
  </si>
  <si>
    <t>รายละเอียดการโอนจัดสรรงบประมาณกิจกรรมตายุทธศาสตร์กรมการพัฒนาชุมชน ประจำปีงบประมาณ พ.ศ. 2561</t>
  </si>
  <si>
    <t>รวมงบประมาณ</t>
  </si>
  <si>
    <t>(บาท)</t>
  </si>
  <si>
    <t>รวมงบประมาณ (บาท)</t>
  </si>
  <si>
    <t>กิจกรรมหลักบริหารการจัดเก็บและใช้ประโยชน์ข้อมูลเพื่อการพัฒนาชุมชน   กิจกรรมย่อยการจัดเก็บและการใช้ประโยชน์ข้อมูลเพื่อการพัฒนาชุมชน</t>
  </si>
  <si>
    <t>สนับสนุนการขับเคลื่อนการพัฒนาเศรษฐกิจฐานรากและประชารัฐ</t>
  </si>
  <si>
    <t>งบประมาณ (บาท)</t>
  </si>
  <si>
    <t>โครงการส่งเสริมช่องทางการตลาดผลิตภัณฑ์ชุมชน</t>
  </si>
  <si>
    <t>กิจกรรมหลักส่งเสริมและพัฒนาช่องทางการตลาด</t>
  </si>
  <si>
    <t>กิจกรรมย่อยส่งเสริมช่องทางการตลาด</t>
  </si>
  <si>
    <t>กิจกรรมย่อยสนับสนุนการขับเคลื่อนยุทธศาสตร์กรมการพัฒนาชุมชน</t>
  </si>
  <si>
    <t>โครงการ</t>
  </si>
  <si>
    <t>รวมงบประมาณทั้งสิ้น(บาท)</t>
  </si>
  <si>
    <t>รุ่น/คน</t>
  </si>
  <si>
    <t>หมายเหตุ</t>
  </si>
  <si>
    <t>6.ท่าช้าง  จำนวน 23 กองทุน</t>
  </si>
  <si>
    <t>ตลาดนัดชุมชน ไทยช่วยไทย คนไทยยิ้มได้</t>
  </si>
  <si>
    <t>ส่งเสริม</t>
  </si>
  <si>
    <t>ม</t>
  </si>
  <si>
    <t>อ</t>
  </si>
  <si>
    <t>ท</t>
  </si>
  <si>
    <t>บ</t>
  </si>
  <si>
    <t>ค</t>
  </si>
  <si>
    <t xml:space="preserve">การเพิ่มประสิทธิภาพการบริหารการจัดเก็บและใช้ประโยชน์ ข้อมูลเพื่อการพัฒนาชุมชน ประจำปี 2562 </t>
  </si>
  <si>
    <t>การเตรียมความพร้อมการจัดเก็บข้อมูลความจำเป็นพื้นฐาน (จปฐ.) ประจำปี 2562</t>
  </si>
  <si>
    <t>ประชุมคณะทำงานบริหารการจัดเก็บข้อมูลเพื่อการพัฒนาชุมชนระดับจังหวัด</t>
  </si>
  <si>
    <t>ประชุมเชิงปฏิบัติการเจ้าหน้าที่ผู้รับผิดชอบการจัดเก็บข้อมูลเพื่อการพัฒนาชุมชนระดับอำเภอ</t>
  </si>
  <si>
    <t>ประชุมเชิงปฏิบัติการผู้จัดจัดเก็บ จปฐ.ประจำปี 2562</t>
  </si>
  <si>
    <t>การเผยแพร่ และส่งเสริมการใช้ประโยชน์จากข้อมูลความจำเป็นพื้นฐาน (จปฐ.)</t>
  </si>
  <si>
    <t>รณรงค์และเชิญชวนการจัดเก็บข้อมูล จปฐ.ระดับจังหวัด</t>
  </si>
  <si>
    <t>ฝึกอบรมผู้บันทึกข้อมูล ประจำปี 2562 เรื่องการใช้โปรแกรมบันทึกและประมวลผลข้อมูล จปฐ.</t>
  </si>
  <si>
    <t>การเสริมสร้างประสิทธิภาพระบบรักษาความมั่นคง
ปลอดภัยสารสนเทศกรมการพัฒนาชุมชน</t>
  </si>
  <si>
    <t>การบริหารจัดการสารสนเทศชุมชน
เพื่อการพัฒนาเศรษฐกิจชุมชนและคุณภาพชีวิต</t>
  </si>
  <si>
    <t>จัดทำแผนการรักษาความมั่นคงปลอดภัยด้านสารสนเทศระดับจังหวัด ประจำปี 2562</t>
  </si>
  <si>
    <t>ประชุมเชิงปฏิบัติการจัดทำฐานข้อมูลสารสนเทศระดับจังหวัด</t>
  </si>
  <si>
    <t>รายละเอียดการโอนจัดสรรงบประมาณกิจกรรมตายุทธศาสตร์กรมการพัฒนาชุมชน ประจำปีงบประมาณ พ.ศ. 2562</t>
  </si>
  <si>
    <t xml:space="preserve">แผนงานยุทธศาสตร์ สร้างความมั่นคงและลดความเหลื่อมล้ำทางด้านเศรษฐกิจและสังคม
</t>
  </si>
  <si>
    <t>บูรณาการแผนชุมชนระดับตำบล</t>
  </si>
  <si>
    <t xml:space="preserve">เตรียมความพร้อม
ทีมวิทยากรสัมมาชีพชุมชน </t>
  </si>
  <si>
    <t xml:space="preserve">สร้างสัมมาชีพชุมชนในระดับหมู่บ้าน
</t>
  </si>
  <si>
    <t>กิจกรรมสร้างและพัฒนาผู้นำสัมมาชีพชุมชน</t>
  </si>
  <si>
    <t xml:space="preserve">โครงการส่งเสริมการบริหารจัดการการเงินชุมชน
</t>
  </si>
  <si>
    <t>กิจกรรมหลักส่งเสริมการดำเนินงานศูนย์จัดการกองทุนชุมชน</t>
  </si>
  <si>
    <t>กิจกรรมพัฒนากลไกการขับเคลื่อนศูนย์จัดการกองทุนชุมชน</t>
  </si>
  <si>
    <t>ประชุมเชิงปฏิบัติการตรวจสุขภาพทางการเงิน
กลุ่มออมทรัพย์เพื่อการผลิต</t>
  </si>
  <si>
    <t>เวทีส่งเสริมการตรวจสุขภาพทางการเงิน
กลุ่มออมทรัพย์เพื่อการผลิต</t>
  </si>
  <si>
    <t>รักษามาตรฐานการดำเนินงาน
กลุ่มออมทรัพย์เพื่อการผลิต</t>
  </si>
  <si>
    <t>เพิ่มศักยภาพคณะกรรมการ
โครงการแก้ไขปัญหาความยากจน
 (กข.คจ.)</t>
  </si>
  <si>
    <t>ประชุมเชิงปฏิบัติการขับเคลื่อน
การบริหารจัดการหนี้</t>
  </si>
  <si>
    <t>ประชุมเชิงปฏิบัติการส่งเสริมการดำเนินงานธุรกิจชุมชน</t>
  </si>
  <si>
    <t xml:space="preserve">จัดเวทีค้นหาศักยภาพการดำเนินงานธุรกิจ
</t>
  </si>
  <si>
    <t xml:space="preserve">สนับสนุนการดำเนินงานธุรกิจชุมชน
</t>
  </si>
  <si>
    <t>กิจกรรมส่งเสริมการบริหารจัดการหนี้และหนุนเสริมสัมมาชีพ</t>
  </si>
  <si>
    <t>ประชุมเชิงปฏิบัติการพัฒนาหมู่บ้านทุนชุมชนขยายผลตามแนวพระราชดำริ</t>
  </si>
  <si>
    <t xml:space="preserve">แผนงานยุทธศาสตร์สร้างความมั่นคงและลดความเหลื่อมล้ำทางด้านเศรษฐกิจและสังคม
</t>
  </si>
  <si>
    <t xml:space="preserve">โครงการเพิ่มประสิทธิภาพการบริหารจัดการและพัฒนาผลิตภัณฑ์ชุมชน
</t>
  </si>
  <si>
    <t>กิจกรรมหลักพัฒนาผลิตภัณฑ์ชุมชน</t>
  </si>
  <si>
    <t xml:space="preserve">ส่งเสริมกระบวนการเครือข่ายองค์ความรู้ (Knowledge - Based OTOP : KBO)
</t>
  </si>
  <si>
    <t>กิจกรรมการพัฒนาศักยภาพเครือข่าย
องค์ความรู้ KBO จังหวัด</t>
  </si>
  <si>
    <t>กิจกรรมพัฒนาผลิตภัณฑ์ OTOP 
โดยเครือข่ายองค์ความรู้ KBO จังหวั ด</t>
  </si>
  <si>
    <t>ผลิตภัณฑ์</t>
  </si>
  <si>
    <t xml:space="preserve">พัฒนายกระดับผลิตภัณฑ์  OTOP โดยโรงเรียน OTOP
</t>
  </si>
  <si>
    <t>พัฒนายกระดับผลิตภัณฑ์  OTOP 
กลุ่มปรับตัวสู่การพัฒนา (กลุ่ม D) โดยโรงเรียน OTOP</t>
  </si>
  <si>
    <t>กิจกรรมเสริมสร้างจริยธรรมข้าราชการกรมการพัฒนาชุมชน</t>
  </si>
  <si>
    <t xml:space="preserve">โครงการพัฒนาหมู่บ้านเศรษฐกิจพอเพียง
</t>
  </si>
  <si>
    <t>กิจกรรมหลักพัฒนาหมู่บ้านเศรษฐกิจพอเพียง</t>
  </si>
  <si>
    <t>กิจกรรมสร้างและพัฒนากลไกขับเคลื่อนในระดับพื้นที่</t>
  </si>
  <si>
    <t xml:space="preserve">กิจกรรมอบรมแกนนำพัฒนาหมู่บ้านเศรษฐกิจพอเพียง
</t>
  </si>
  <si>
    <t xml:space="preserve">โครงการพัฒนาหมู่บ้านเศรษฐกิจพอเพียง
</t>
  </si>
  <si>
    <t xml:space="preserve">กิจกรรมสร้างและพัฒนากลไกขับเคลื่อนในระดับพื้นที่
</t>
  </si>
  <si>
    <t>ประชุมเชิงปฏิบัติการผู้นำอาสาพัฒนาชุมชนในการส่งเสริมคุณภาพชีวิต
ครัวเรือนตกเกณฑ์ จปฐ. ตามหลักปรัชญาของเศรษฐกิจพอเพียง</t>
  </si>
  <si>
    <t>สนับสนุนการขับเคลื่อนกิจกรรมพัฒนาชุมชนของผู้นำ อช. ในการส่งเสริมคุณภาพชีวิตครัวเรือนที่ตกเกณฑ์ จปฐ. ตามหลักปรัชญาของเศรษฐกิจพอเพียง</t>
  </si>
  <si>
    <t xml:space="preserve">กิจกรรมเยี่ยมเยียนครัวเรือนเป้าหมาย </t>
  </si>
  <si>
    <t>กิจกรรมสนับสนุนกิจกรรมผู้นำ อช.</t>
  </si>
  <si>
    <t xml:space="preserve">กิจกรรมเสริมสร้างระบบการบริหารจัดการชุมชน
</t>
  </si>
  <si>
    <t>สร้างเสริมประสบการณ์การพัฒนาวิถีชีวิต
เศรษฐกิจพอเพี ยงจากแหล่งเรียนรู้ต้นแบบ</t>
  </si>
  <si>
    <t>สัมมนาการเรียนรู้
วิถีชีวิตเศรษฐกิจพอเพียง</t>
  </si>
  <si>
    <t>ส่งเสริมการจัดทำแผนชีวิตและแผนชุมชน</t>
  </si>
  <si>
    <t>การขับเคลื่อนกิจกรรม
พัฒนาวิถีชีวิตเศรษฐกิจพอเพียง</t>
  </si>
  <si>
    <t xml:space="preserve">แผนงานบูรณาการป้องกัน ปราบปราม และบำบัดรักษาผู้ติดยาเสพติด
</t>
  </si>
  <si>
    <t xml:space="preserve">โครงการส่งเสริมและพัฒนาหมู่บ้านกองทุนแม่ของแผ่นดิน
</t>
  </si>
  <si>
    <t>กิจกรรมส่งเสริมและพัฒนาหมู่บ้านกองทุนแม่ของแผ่นดิน</t>
  </si>
  <si>
    <t xml:space="preserve">เสริมสร้างความเข้มแข็งหมู่บ้านกองทุนแม่ของแผ่นดิน </t>
  </si>
  <si>
    <t>พัฒนาหมู่บ้านต้นกล้ากองทุนแม่ของแผ่นดิน</t>
  </si>
  <si>
    <t xml:space="preserve">ประชุมเชิงปฏิบัติการคณะกรรมการกองทุนแม่ของแผ่นดิน </t>
  </si>
  <si>
    <t xml:space="preserve">ประชุมเชิงปฏิบัติการเครือข่ายกองทุนแม่ของแผ่นดิน </t>
  </si>
  <si>
    <t>รุ่น/หมู่บ้าน</t>
  </si>
  <si>
    <t xml:space="preserve">สนับสนุนกิจกรรมต้นกล้ากองทุนแม่ของแผ่นดิน </t>
  </si>
  <si>
    <t xml:space="preserve">ประชุมเชิงปฏิบัติการคณะกรรมการต้นกล้ากองทุนแม่ของแผ่นดิน </t>
  </si>
  <si>
    <t>1.เมือง  จำนวน 51 กองทุน</t>
  </si>
  <si>
    <t>4.บางระจัน  จำนวน 44 กองทุน</t>
  </si>
  <si>
    <t>2.อินทร์บุรี  จำนวน 52 กองทุน</t>
  </si>
  <si>
    <t>3.ค่ายบางระจัน  จำนวน 40 กองทุน</t>
  </si>
  <si>
    <t>5.พรหมบุรี  จำนวน 36 กองทุน</t>
  </si>
  <si>
    <t xml:space="preserve">  1/51</t>
  </si>
  <si>
    <t xml:space="preserve">  1/52</t>
  </si>
  <si>
    <t xml:space="preserve">  1/40 </t>
  </si>
  <si>
    <t xml:space="preserve">  1/44</t>
  </si>
  <si>
    <t xml:space="preserve">  1/36 </t>
  </si>
  <si>
    <t xml:space="preserve">  1/23 </t>
  </si>
  <si>
    <t xml:space="preserve"> 6/246</t>
  </si>
  <si>
    <t xml:space="preserve"> 1/18</t>
  </si>
  <si>
    <t>กล่มงานสารสนเทศฯ</t>
  </si>
  <si>
    <t>กลุ่มงานสารสนเทศฯ</t>
  </si>
  <si>
    <t>กลุ่มงานส่งเสริมฯ</t>
  </si>
  <si>
    <t>ฝ่ายอำนวยการ</t>
  </si>
  <si>
    <t>กลุ่มงานยุทธศาสตร์ฯ</t>
  </si>
  <si>
    <t>กล่มงานยุทธศาสตร์ฯ</t>
  </si>
  <si>
    <t>สำนักงานพัฒนาชุมชนจังหวัดสิงห์บุรี</t>
  </si>
  <si>
    <t>แผนงานงบประมาณ/ผลผลิต/โครงการ/กิจกรรม</t>
  </si>
  <si>
    <t>งบหน้าการจัดสรรงบประมาณกิจกรรมตามยุทธศาสตร์กรมการพัฒนาชุมชน</t>
  </si>
  <si>
    <t>งบประมาณรวมทั้งสิ้น</t>
  </si>
  <si>
    <t>ยุทธศาสตร์การจัดสรรงบประมาณ : ด้านการแก้ไขปัญหาความยากจน ลดความเหลื่อมล้ำและสร้างการเติบโตจากภายใน</t>
  </si>
  <si>
    <r>
      <t> </t>
    </r>
    <r>
      <rPr>
        <b/>
        <u/>
        <sz val="14"/>
        <rFont val="TH SarabunIT๙"/>
        <family val="2"/>
      </rPr>
      <t>แผนงานพื้นฐาน: ด้านการแก้ไขปัญหาความยากจนลดความเหลื่อมล้ำและสร้างการเติบโตจากภายใน</t>
    </r>
  </si>
  <si>
    <t> ผลผลิต : เสริมสร้างขีดความสามารถของชุมชนในการบริหารจัดการข้อมูลเพื่อการพัฒนาชุมชน</t>
  </si>
  <si>
    <t>กิจกรรมหลัก : บริหารการจัดเก็บและใช้ประโยชน์ข้อมูลเพื่อการพัฒนาชุมชน</t>
  </si>
  <si>
    <t>กิจกรรมย่อยที่ 1 การจัดเก็บและใช้ประโยชน์ข้อมูลเพื่อการพัฒนาชุมชน</t>
  </si>
  <si>
    <t>1. การบริหารการจัดเก็บและใช้ประโยชน์ข้อมูลความจำเป็นพื้นฐาน (จปฐ.)</t>
  </si>
  <si>
    <t>1.1 การเพิ่มประสิทธิภาพการบริหารการจัดเก็บและใช้ประโยชนข้อมุล</t>
  </si>
  <si>
    <t>เพื่อการพัฒนาชุมชน ประจำปี 2562</t>
  </si>
  <si>
    <t>1.1.1 ประชุมคณะทำงานบริหารการจัดเก็บข้อมูลเพื่อการพัฒนาชุมชน ระดับจังหวัด</t>
  </si>
  <si>
    <t>1.1.2 ประชุมเชิงปฏิบัติการเจ้าหน้าที่ที่ผู้รับผิดชอบการจัดเก็บข้อมูลเพื่อการพัฒนาชุมชน ระดับอำเภอ</t>
  </si>
  <si>
    <t>1.2 การเตรียมความพร้อมการจัดเก็บข้อมูลความจ าเป็นพื้นฐาน (จปฐ.) ประจำปี 2562</t>
  </si>
  <si>
    <t>1.2.1 ประชุมเชิงปฏิบัติการผู้จัดเก็บข้อมูล จปฐ. ประจำปี 2562</t>
  </si>
  <si>
    <t>1.2.2 ฝึกอบรมผู้บันทึกข้อมูล ประจำปี 2562 เรื่องการใช้โปรแกรมบันทึก และประมวลผลข้อมูล จปฐ.</t>
  </si>
  <si>
    <t>1.3 การเผยแพร่และส่งเสริมการใช้ประโยชนจ์ ากข้อมูลความจ าเป็นพื้นฐาน (จปฐ.)</t>
  </si>
  <si>
    <t>1.3.1 รณรงค์และเชิญชวนการจัดเก็บข้อมูล จปฐ. ระดับจังหวัด</t>
  </si>
  <si>
    <t>3. การเสริมสร้างประสิทธิภาพระบบรักษาความมั่นคงปลอดภัยสารสนเทศกรมการพัฒนาชุมชน</t>
  </si>
  <si>
    <t>4. การบริหารจัดการสารสนเทศชุมชนเเพื่อการพัฒนาเศรษฐกิจชุมชน และคุณภาพชีวิต</t>
  </si>
  <si>
    <t>4.1 ประชุมเชิงปฏิบัติการการจัดทำฐานข้อมูลสารสนเทศระดับ  จังหวัด</t>
  </si>
  <si>
    <t> แผนงานยุทธศาสตร์สร้างความมั่นคงและลดความเหลื่อมล้ำทางด้านเศรษฐกิจ และสังคม</t>
  </si>
  <si>
    <t> โครงการ สร้างสัมมาชีพชุมชนตามหลักปรัชญาของเศรษฐกิจพอเพียง</t>
  </si>
  <si>
    <t>กิจกรรมหลักที่ 1 บูรณาการแผนชุมชนระดับตำบล</t>
  </si>
  <si>
    <t>1. บูรณาการแผนชุมชนระดับ  ตำบล</t>
  </si>
  <si>
    <t>1.1 บูรณาการแผนชุมชนระดับ  ตำบล</t>
  </si>
  <si>
    <t>2. สร้างสัมมาชีพชุมชนในระดับ  หมู่บ้าน</t>
  </si>
  <si>
    <t>2.1 สร้างสัมมาชีพชุมชนในระดับ  หมู่บ้าน</t>
  </si>
  <si>
    <t>3. ขับเคลื่อนการสร้างสัมมาชีพชุมขนตามแนวทางประชารัฐ</t>
  </si>
  <si>
    <t>3.1 ขับเคลื่อนการพัฒนาเศรษฐกิจฐานรากและประชารัฐ</t>
  </si>
  <si>
    <t>กิจกรรมย่อยที่ 1 พัฒนากลไกการขับเคลื่อนศุนย์จัดการกองทุนชุมชน</t>
  </si>
  <si>
    <t>1. ประชุมเชิงปฏิบัติการตรวจสุขภาพทางการเงินกลุ่มออมทรัพย์เพื่อการผลิต</t>
  </si>
  <si>
    <t>1.1 ประชุมเชิงปฏิบัติการสร้างความความรู้ความใจการตรวจสุขภาพทางการเงินกลุ่มออมทรัพย์เพื่อการผลิต</t>
  </si>
  <si>
    <t>1.2 เวทีส่งเสริมการตรวจสุขภาพทางการเงินกลุ่มออมทรัพย์เพื่อการผลิต</t>
  </si>
  <si>
    <t>2. รักษามาตรฐานการดำเนินงานกลุ่มออมทรัพย์เพื่อการผลิต</t>
  </si>
  <si>
    <t>3. เพิ่มศักยภาพคณะกรรมการโครงการแก้ไขปัญหาความยากจน (กข.คจ.)</t>
  </si>
  <si>
    <t>กิจกรรมย่อยที่ 2 ส่งเสริมการบริหารจัดการหนี้และหนุนเสริมสัมมาชีพ</t>
  </si>
  <si>
    <t>4. ประชุมเชิงปฏิบัติการพัฒนาหมู่บ้านทุนชุมชนขยายผลตามแนวพระราชดำริ</t>
  </si>
  <si>
    <t>6. ประชุมเชิงปฏิบัติการส่งเสริมการดำเนินงานธุรกิจชุมชน</t>
  </si>
  <si>
    <t>6.1 จัดเวทีค้นหาศักยภาพการดำเนินงานธุรกิจชุมชน</t>
  </si>
  <si>
    <t>6.2 สนับสนุนการดำเนินงานธุรกิจชุมชน</t>
  </si>
  <si>
    <t>กิจกรรมหลักที่ 1 พัฒนาผลิตภัณฑ์ชุมชน</t>
  </si>
  <si>
    <t>กิจกรรมย่อยที่ 1 พัฒนาคุณภาพผลิตภัณฑ์ชุมชน</t>
  </si>
  <si>
    <t>1. พัฒนายกระดับ  ผลิตภัณฑ์ OTOP โดยโรงเรียน OTOP</t>
  </si>
  <si>
    <t>1.2 พัฒนายกระดับผลิตภัณฑ์ OTOP กลุ่มปรับ  ตัวสู่การพัฒนา (กลุ่ม D) โดยโรงเรียน OTOP</t>
  </si>
  <si>
    <t>2. ส่งเสริมกระบวนการเครือข่ายองคค์ วามรู้ (Knowledge - Based OTOP : KBO)</t>
  </si>
  <si>
    <t>2.1 การพัฒนาศักยภาพเครือข่ายองคค์ วามรู้ KBO จังหวัด</t>
  </si>
  <si>
    <t>2.2 พัฒนาผลิตภัณฑ์ OTOP โดยเครือข่ายองค์ความรู้ KBO จังหวัด</t>
  </si>
  <si>
    <t>3. สุดยอดผลิตภัณฑ์ OTOP เด่น  (Provincial Star OTOP : PSO)</t>
  </si>
  <si>
    <t> โครงการ  ส่งเสริม ช่องทางการตลาดผลิตภัณฑ์ชุมชน</t>
  </si>
  <si>
    <t>กิจกรรมหลัก : ส่งเสริม และพัฒนาช่องทางการตลาด</t>
  </si>
  <si>
    <t>2. ตลาดประชารัฐ คนไทยิ้มได้</t>
  </si>
  <si>
    <t>กิจกรรมย่อยที่ 2 พัฒนาองค์กรเพื่อสนับสนุนการขับเคลื่อนยุทธศาสตร์กรมฯ</t>
  </si>
  <si>
    <t>1.  โครงการเสริมสร้างจริยธรรมข้าราชการกรมการพัฒนาชุมชน</t>
  </si>
  <si>
    <t> โครงการพัฒนาหมู่บ้านเศรษฐกิจพอเพียง</t>
  </si>
  <si>
    <t>กิจกรรมย่อยที่ 1 พัฒนาหมู่บ้านเศรษฐกิจพอเพียง</t>
  </si>
  <si>
    <t>1. สร้างและพัฒนากลไกขับเคลื่อนในระดับ  พื้นที่</t>
  </si>
  <si>
    <t>1.1 อบรมแกนนำพัฒนาหมู่บ้านเศรษฐกิจพอเพียง</t>
  </si>
  <si>
    <t>1.3 สนับสนุนการขับเคลื่อนกิจกรรมพัฒนาชุมชนของผู้นำ อช. ในการส่งเสริม</t>
  </si>
  <si>
    <t>คุณภาพชีวิตครัวเรือนที่ตกเกณฑ์ จปฐ. ตามหลักปรัชญาของเศรษฐกิจ พอเพียง</t>
  </si>
  <si>
    <t>1.3.1 กิจกรรมเยี่ยมเยียนครัวเรือนเป้าหมาย</t>
  </si>
  <si>
    <t>1.3.2 กิจกรรมสนับสนุนกิจกรรม ผู้นำ อช.</t>
  </si>
  <si>
    <t>2. เสริมสร้างระบบการบริหารจัดการชุมชน</t>
  </si>
  <si>
    <t>2.2สร้างเสริมประสบการณ์การพัฒนาวิถีชีวิตเศรษฐกิจพอเพียงจากแหล่งเรียนรู้ต้นแบบ</t>
  </si>
  <si>
    <t>2.3 ส่งเสริมการจัดทำแผนชีวิตและแผนชุมชน</t>
  </si>
  <si>
    <t>2.4 การขับเคลื่อนกิจกรรมพัฒนาวิถีชิวิตเศรษฐกิจ พอเพียง</t>
  </si>
  <si>
    <t>ยุทธศาสตร์การจัดสรรงบประมาณ : ด้านความมั่นคง</t>
  </si>
  <si>
    <r>
      <rPr>
        <u/>
        <sz val="14"/>
        <rFont val="TH SarabunIT๙"/>
        <family val="2"/>
      </rPr>
      <t> </t>
    </r>
    <r>
      <rPr>
        <b/>
        <u/>
        <sz val="14"/>
        <rFont val="TH SarabunIT๙"/>
        <family val="2"/>
      </rPr>
      <t>แผนงานบูรณาการป้องกัน  ปราบปราม และบำบัดรักษาผู้ติดยาเสพติด</t>
    </r>
  </si>
  <si>
    <t> โครงการส่งเสริม และพัฒนาหมู่บ้านกองทุนของแผ่นดิน</t>
  </si>
  <si>
    <t>กิจกรรม : ส่งเสริมและพัฒนาหมู่บ้านกองทุนแม่ของแผ่นดิน</t>
  </si>
  <si>
    <t>1. เสริมสร้างความเข้มแข็งหมู่บ้านกองทุนแม่ของแผ่นดิน</t>
  </si>
  <si>
    <t>1.1 ประชุมเชิงปฏิบัติการคณะกรรมการกองทุนแม่ของแผ่นดิน</t>
  </si>
  <si>
    <t>1.2 ประชุมเชิงปฏิบัติการเครือข่ายกองทุนแม่ของแผ่นดิน</t>
  </si>
  <si>
    <t>2. พัฒนาหมู่บ้านต้นกล้ากองทุนแม่ของแผ่นดิน</t>
  </si>
  <si>
    <t>2.1 ประชุมเชิงปฏิบัติการคณะกรรมการหมู่บ้านต้นกล้ากองทุนแม่ของแผ่นดิน</t>
  </si>
  <si>
    <t>2.2 สนับสนุนกิจกรรมต้นกล้ากองทุนแม่ของแผ่นดิน</t>
  </si>
  <si>
    <t>อำเภอ 6 อำเภอ</t>
  </si>
  <si>
    <t>3.1 จัดทำแผนการรักษาความมั่นคงปลอดภัยด้านสารสนเทศ ระดับจังหวัด ประจำปี 2562</t>
  </si>
  <si>
    <t>1. เตรียมความพร้อมทีมวิทยากรสัมมาชีพชุมชน</t>
  </si>
  <si>
    <t>กิจกรรมย่อยที่ 1 สร้างและพัฒนาผู้นำสัมมาชีพชุมชน</t>
  </si>
  <si>
    <t>กิจกรรมหลักที่ 2 สร้างและพัฒนาผู้นำสัมมาชีพชุมชนตามหลักปรัชญาของเศรษฐกิจพอเพียง</t>
  </si>
  <si>
    <t> โครงการส่งเสริมการบริหารจัดการการเงินชุมชน</t>
  </si>
  <si>
    <t>กิจกรรมหลัก ส่งเสริมการดำเนินงานศูนย์จัดการกองทุนชุมชน</t>
  </si>
  <si>
    <t>กิจกรรมหลักสร้างและพัฒนาผู้นำสัมมาชีพชุมชน</t>
  </si>
  <si>
    <t>1. ประชุมเชิงปฏิบัติการขับเคลื่อนการบริหารจัดการหนี้</t>
  </si>
  <si>
    <t> โครงการเพิ่มประสิทธิภาพการบริหารจัดการและพัฒนาผลิตภัณฑ์ชุมชน</t>
  </si>
  <si>
    <t>กิจกรรมย่อยที่ 1 ส่งเสริมช่องทางการตลาด</t>
  </si>
  <si>
    <t>2.1 ตลาดประชารัฐคนไทยยิ้มได้</t>
  </si>
  <si>
    <t>1.2 ประชุมเชิงปฏิบัติการผู้นำอาสาพัฒนาชุมชนในการส่งเสริมคุณภาพชีวิต</t>
  </si>
  <si>
    <t>ครัวเรือนตกเกณฑ์ จปฐ. ตามหลักปรัชญาของเศรษฐกิจพอเพียง</t>
  </si>
  <si>
    <t>2.1 สัมมนาการเรียนรู้วิถีชีวิตเศรษฐกิจพอเพียง</t>
  </si>
  <si>
    <t>รายละเอียดการโอนจัดสรรงบประมาณกิจกรรมตา,ยุทธศาสตร์กรมการพัฒนาชุมชน ประจำปีงบประมาณ พ.ศ. 2561</t>
  </si>
  <si>
    <t>ไตรมาส</t>
  </si>
  <si>
    <t xml:space="preserve"> 1/2</t>
  </si>
  <si>
    <t xml:space="preserve"> 1-2</t>
  </si>
  <si>
    <t>แผนปฏิบัติการประจำปีงบประมาณ  พ.ศ. 2562</t>
  </si>
  <si>
    <t>ที่</t>
  </si>
  <si>
    <t>กิจกรรม/โครงการ</t>
  </si>
  <si>
    <t>พื้นที่ดำเนินการ</t>
  </si>
  <si>
    <t>เป้าหมาย</t>
  </si>
  <si>
    <t>ระยะเวลาดำเนินการ</t>
  </si>
  <si>
    <t>บ้าน</t>
  </si>
  <si>
    <t>หมู่ที่</t>
  </si>
  <si>
    <t> แผนงานพื้นฐาน: ด้านการแก้ไขปัญหาความยากจนลดความเหลื่อมล้ำและสร้างการเติบโตจากภายใน</t>
  </si>
  <si>
    <t> แผนงานบูรณาการป้องกัน  ปราบปราม และบำบัดรักษาผู้ติดยาเสพติด</t>
  </si>
  <si>
    <t>1.2 การเตรียมความพร้อมการจัดเก็บข้อมูลความจำเป็นพื้นฐาน (จปฐ.) ประจำปี 2562</t>
  </si>
  <si>
    <t>16 พย 61</t>
  </si>
  <si>
    <t>20 พย. 61</t>
  </si>
  <si>
    <t>พย. 61</t>
  </si>
  <si>
    <t>6 ธค. 61</t>
  </si>
  <si>
    <t>พย. - ธค. 61</t>
  </si>
  <si>
    <t>29 พย. 61</t>
  </si>
  <si>
    <t>4 ธค. 61</t>
  </si>
  <si>
    <t>1 ครั้ง</t>
  </si>
  <si>
    <t>25 คน</t>
  </si>
  <si>
    <t>17 คน</t>
  </si>
  <si>
    <t>1266 คน</t>
  </si>
  <si>
    <t>55 คน</t>
  </si>
  <si>
    <t>43 คน</t>
  </si>
  <si>
    <t>23 คน</t>
  </si>
  <si>
    <t>38 ตำบล</t>
  </si>
  <si>
    <t>พ.ย. - ธ.ค. 61</t>
  </si>
  <si>
    <t>ดอนตะโหนด</t>
  </si>
  <si>
    <t>โพทะเล</t>
  </si>
  <si>
    <t>ค่ายบางระจัน</t>
  </si>
  <si>
    <t>27 พย. 61</t>
  </si>
  <si>
    <t xml:space="preserve"> ธค. 61</t>
  </si>
  <si>
    <t>11 ธค. 61</t>
  </si>
  <si>
    <t>14 ธค. 61</t>
  </si>
  <si>
    <t>18 -19 ธ.ค.61</t>
  </si>
  <si>
    <t>14 ธ.ค.61</t>
  </si>
  <si>
    <t xml:space="preserve"> 1/18คน</t>
  </si>
  <si>
    <t xml:space="preserve"> 6/246 คน</t>
  </si>
  <si>
    <t>6 หมู่บ้าน</t>
  </si>
  <si>
    <t>2.1 ประชุมเชิงปฏิบัติการคณะกรรมการหมู่บ้านต้นกล้ากองทุนแม่ของแผ่นดิน (ยกเว้นอ.ท่าช้าง)</t>
  </si>
  <si>
    <t>2.2 สนับสนุนกิจกรรมต้นกล้ากองทุนแม่ของแผ่นดิน (ยกเว้นอ.ท่าช้าง)</t>
  </si>
  <si>
    <t>อำเภอ 5 อำเภอ</t>
  </si>
  <si>
    <t>15 หมู่บ้าน</t>
  </si>
  <si>
    <t>6/9 หมู่บ้าน</t>
  </si>
  <si>
    <t>พ.ย. - มี.ค. 61</t>
  </si>
  <si>
    <t>30 พ.ย.-20 ธ.ค.61</t>
  </si>
  <si>
    <t>30 คน</t>
  </si>
  <si>
    <t>20 คน</t>
  </si>
  <si>
    <t>105 คน</t>
  </si>
  <si>
    <t>6 รุ่น</t>
  </si>
  <si>
    <t xml:space="preserve">โครงการเพิ่มประสิทธิภาพการบริหารจัดการและพัฒนาผลิตภัณฑ์ชุมชน 
</t>
  </si>
  <si>
    <t>กิจกรรมหลักพัฒนาผลิตภัณฑ์ชุมชน OTOP กลุ่มปรับตัวสู่การพัฒนา (Quandart D)</t>
  </si>
  <si>
    <t>ไตรมาส 1-3</t>
  </si>
  <si>
    <t>ไตรมาส 1 - 3</t>
  </si>
  <si>
    <t xml:space="preserve">    สุดยอดผลิตภัณฑ์  OTOP เด่น                     (Provincial Star OTOP : PSO) </t>
  </si>
  <si>
    <t>กลุ่มงานยุทธฯ</t>
  </si>
  <si>
    <t>ค่าใช้จ่ายประชุม/ฝึกอบรม/สัมมนา/โครงการ (จังหวัด/อำเภอ)</t>
  </si>
  <si>
    <t>กล่มงานส่งเสริมฯ</t>
  </si>
  <si>
    <t xml:space="preserve">โครงการผลิตสื่อประชาสัมพันธ์การดำเนินงานกองทุนพัฒนาบทบาทสตรี </t>
  </si>
  <si>
    <t>โครงการเพิ่มประสิทธิภาพคณะทำงานเครือข่ายอาชีพสมาชิกกองทุนพัฒนาบทบาทสตรีระดับจังหวัด</t>
  </si>
  <si>
    <t xml:space="preserve">โครงการเพิ่มประสิทธิภาพกลุ่มอาชีพสมาชิกกองทุนพัฒนาบทบาทสตรี </t>
  </si>
  <si>
    <t>กิจกรรมที่ 2 
ประชุมเชิงปฏิบัติการเพิ่มประสิทธิภาพกลุ่มอาชีพสมาชิกกองทุนพัฒนาบทบาทสตรีระดับจังหวัด</t>
  </si>
  <si>
    <t>โครงการประชุมเชิงปฏิบัติการคณะทำงานขับเคลื่อนกองทุนพัฒนาบทบาทสตรีตำบล/
     เทศบาล/เทศบาลเมืองพัทยา ด้านการพัฒนาศักยภาพการบริหารจัดการ
     และพัฒนาคุณภาพชีวิตของสมาชิกกองทุนพัฒนาบทบาทสตรี</t>
  </si>
  <si>
    <t>โครงการเพิ่มประสิทธิภาพอาสาสมัครผู้ประสานงานกองทุนพัฒนาบทบาทสตรีหมู่บ้าน/ชุมชน 
     เพื่อขับเคลื่อนกองทุนพัฒนาบทบาทสตรีให้มีประสิทธิภาพ</t>
  </si>
  <si>
    <t>กิจกรรมที่ 1 ประชุมเชิงปฏิบัติการเพิ่มประสิทธิภาพกลุ่มอาชีพสมาชิกกองทุนพัฒนาบทบาทสตรี
     ระดับอำเภอ</t>
  </si>
  <si>
    <t xml:space="preserve">โครงการเพิ่มประสิทธิภาพการดำเนินงานกองทุนพัฒนาบทบาทสตรีแก่เจ้าหน้าที่พัฒนาชุมชน </t>
  </si>
  <si>
    <t xml:space="preserve">โครงการเวทีเสริมสร้างความเข้มแข็งการดำเนินงานกองทุนพัฒนาบทบาทสตรีแก่คณะอนุกรรมการ
     กลั่นกรองและติดตามการดำเนินงานกองทุนพัฒนาบทบาทสตรีอำเภอ (อกส.อ.)
</t>
  </si>
  <si>
    <t>รวม(บาท)</t>
  </si>
  <si>
    <t xml:space="preserve">รายละเอียดการโอนจัดสรรงบประมาณแผนดำเนินงานและแผนการใช้จ่ายงบประมาณ ประจำปีงบประมาณ พ.ศ. 2562 </t>
  </si>
  <si>
    <t>สำนักงานเลขานุการคณะอนุกรรมการบริหารกองทุนพัฒนาบทบาทสตรีจังหวัดสิงห์บุรี</t>
  </si>
  <si>
    <t xml:space="preserve">ประจ้าปีงบประมาณ พ.ศ. 2562  (ไตรมาส 1 - 2) </t>
  </si>
  <si>
    <t xml:space="preserve"> </t>
  </si>
  <si>
    <t>โครงการสร้างสัมมาชีพชุมชนตามหลักปรัชญาเศรษฐกิจพอเพียง</t>
  </si>
  <si>
    <t xml:space="preserve">กิจกรรมหลักที่ 2 สร้างและพัฒนาผู้นำสัมมาชีพชุมชนตามหลักปรัชญาเศรษฐกิจพอเพียง </t>
  </si>
  <si>
    <t>กิจกรรมย่อยพัฒนากลุ่มอาชีพสู่ผู้ประกอบการชุมชน</t>
  </si>
  <si>
    <t>ประชุมเชิงปฏิบัติการวิเคราะห์ศักยภาพและจัดประเภทกลุ่ม</t>
  </si>
  <si>
    <t>กลุ่ม</t>
  </si>
  <si>
    <t>รายละเอียดการโอนจัดสรรงบประมาณกิจกรรมตามยุทธศาสตร์กรมการพัฒนาชุมชน ประจำปีงบประมาณ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</si>
</sst>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0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0"/>
      <color theme="1"/>
      <name val="TH Sarabun New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u/>
      <sz val="16"/>
      <color theme="1"/>
      <name val="TH Sarabun New"/>
      <family val="2"/>
    </font>
    <font>
      <b/>
      <sz val="14"/>
      <name val="TH SarabunIT๙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u/>
      <sz val="14"/>
      <name val="TH SarabunIT๙"/>
      <family val="2"/>
    </font>
    <font>
      <b/>
      <u/>
      <sz val="14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4"/>
      <color theme="0"/>
      <name val="TH SarabunIT๙"/>
      <family val="2"/>
    </font>
    <font>
      <sz val="14"/>
      <color theme="0"/>
      <name val="TH SarabunIT๙"/>
      <family val="2"/>
    </font>
    <font>
      <sz val="12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1DCDB"/>
      </patternFill>
    </fill>
    <fill>
      <patternFill patternType="solid">
        <fgColor rgb="FFDAEDF3"/>
      </patternFill>
    </fill>
    <fill>
      <patternFill patternType="solid">
        <fgColor rgb="FFFCE9D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5" xfId="0" applyFont="1" applyBorder="1"/>
    <xf numFmtId="0" fontId="3" fillId="0" borderId="21" xfId="0" applyFont="1" applyBorder="1"/>
    <xf numFmtId="188" fontId="3" fillId="0" borderId="12" xfId="1" applyNumberFormat="1" applyFont="1" applyBorder="1" applyAlignment="1">
      <alignment horizontal="center"/>
    </xf>
    <xf numFmtId="188" fontId="3" fillId="0" borderId="19" xfId="1" applyNumberFormat="1" applyFont="1" applyBorder="1" applyAlignment="1">
      <alignment horizontal="center"/>
    </xf>
    <xf numFmtId="188" fontId="3" fillId="0" borderId="15" xfId="1" applyNumberFormat="1" applyFont="1" applyBorder="1" applyAlignment="1">
      <alignment horizontal="center"/>
    </xf>
    <xf numFmtId="188" fontId="3" fillId="0" borderId="15" xfId="1" applyNumberFormat="1" applyFont="1" applyBorder="1"/>
    <xf numFmtId="188" fontId="3" fillId="0" borderId="20" xfId="1" applyNumberFormat="1" applyFont="1" applyBorder="1"/>
    <xf numFmtId="0" fontId="4" fillId="0" borderId="0" xfId="0" applyFont="1" applyAlignment="1">
      <alignment horizontal="center"/>
    </xf>
    <xf numFmtId="188" fontId="3" fillId="0" borderId="20" xfId="1" applyNumberFormat="1" applyFont="1" applyBorder="1" applyAlignment="1">
      <alignment horizontal="center"/>
    </xf>
    <xf numFmtId="188" fontId="1" fillId="0" borderId="0" xfId="0" applyNumberFormat="1" applyFont="1"/>
    <xf numFmtId="188" fontId="5" fillId="0" borderId="15" xfId="1" applyNumberFormat="1" applyFont="1" applyBorder="1" applyAlignment="1">
      <alignment horizontal="center"/>
    </xf>
    <xf numFmtId="188" fontId="5" fillId="0" borderId="18" xfId="1" applyNumberFormat="1" applyFont="1" applyBorder="1"/>
    <xf numFmtId="188" fontId="5" fillId="0" borderId="15" xfId="1" applyNumberFormat="1" applyFont="1" applyBorder="1"/>
    <xf numFmtId="188" fontId="3" fillId="0" borderId="1" xfId="1" applyNumberFormat="1" applyFont="1" applyBorder="1"/>
    <xf numFmtId="188" fontId="5" fillId="0" borderId="14" xfId="1" applyNumberFormat="1" applyFont="1" applyBorder="1"/>
    <xf numFmtId="188" fontId="5" fillId="0" borderId="7" xfId="1" applyNumberFormat="1" applyFont="1" applyBorder="1"/>
    <xf numFmtId="188" fontId="3" fillId="0" borderId="22" xfId="1" applyNumberFormat="1" applyFont="1" applyBorder="1"/>
    <xf numFmtId="17" fontId="1" fillId="0" borderId="0" xfId="0" applyNumberFormat="1" applyFont="1"/>
    <xf numFmtId="188" fontId="3" fillId="0" borderId="4" xfId="1" applyNumberFormat="1" applyFont="1" applyBorder="1" applyAlignment="1">
      <alignment horizontal="center"/>
    </xf>
    <xf numFmtId="0" fontId="3" fillId="0" borderId="23" xfId="0" applyFont="1" applyBorder="1"/>
    <xf numFmtId="188" fontId="5" fillId="0" borderId="22" xfId="1" applyNumberFormat="1" applyFont="1" applyBorder="1" applyAlignment="1">
      <alignment horizontal="center"/>
    </xf>
    <xf numFmtId="188" fontId="5" fillId="0" borderId="22" xfId="1" applyNumberFormat="1" applyFont="1" applyBorder="1"/>
    <xf numFmtId="188" fontId="3" fillId="0" borderId="1" xfId="1" applyNumberFormat="1" applyFont="1" applyBorder="1" applyAlignment="1">
      <alignment horizontal="center"/>
    </xf>
    <xf numFmtId="0" fontId="4" fillId="0" borderId="0" xfId="0" applyFont="1" applyAlignment="1"/>
    <xf numFmtId="0" fontId="4" fillId="0" borderId="9" xfId="0" applyFont="1" applyBorder="1" applyAlignment="1">
      <alignment horizontal="center"/>
    </xf>
    <xf numFmtId="188" fontId="3" fillId="0" borderId="2" xfId="1" applyNumberFormat="1" applyFont="1" applyBorder="1" applyAlignment="1">
      <alignment horizontal="center"/>
    </xf>
    <xf numFmtId="0" fontId="1" fillId="0" borderId="12" xfId="0" applyFont="1" applyBorder="1"/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/>
    <xf numFmtId="0" fontId="1" fillId="0" borderId="1" xfId="0" applyFont="1" applyBorder="1"/>
    <xf numFmtId="188" fontId="3" fillId="0" borderId="12" xfId="1" applyNumberFormat="1" applyFont="1" applyBorder="1" applyAlignment="1">
      <alignment horizontal="left" vertical="center"/>
    </xf>
    <xf numFmtId="188" fontId="3" fillId="0" borderId="2" xfId="1" applyNumberFormat="1" applyFont="1" applyBorder="1" applyAlignment="1">
      <alignment horizontal="left" vertical="center"/>
    </xf>
    <xf numFmtId="188" fontId="3" fillId="0" borderId="13" xfId="1" applyNumberFormat="1" applyFont="1" applyBorder="1" applyAlignment="1">
      <alignment horizontal="center"/>
    </xf>
    <xf numFmtId="188" fontId="3" fillId="0" borderId="13" xfId="1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right"/>
    </xf>
    <xf numFmtId="0" fontId="7" fillId="0" borderId="1" xfId="0" applyFont="1" applyBorder="1"/>
    <xf numFmtId="188" fontId="7" fillId="0" borderId="13" xfId="0" applyNumberFormat="1" applyFont="1" applyBorder="1"/>
    <xf numFmtId="188" fontId="3" fillId="0" borderId="12" xfId="1" applyNumberFormat="1" applyFont="1" applyBorder="1" applyAlignment="1">
      <alignment horizontal="center" vertical="center"/>
    </xf>
    <xf numFmtId="188" fontId="3" fillId="0" borderId="15" xfId="1" applyNumberFormat="1" applyFont="1" applyBorder="1" applyAlignment="1">
      <alignment horizontal="center" vertical="center"/>
    </xf>
    <xf numFmtId="188" fontId="7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17" fontId="7" fillId="0" borderId="0" xfId="0" applyNumberFormat="1" applyFont="1"/>
    <xf numFmtId="17" fontId="7" fillId="0" borderId="15" xfId="0" applyNumberFormat="1" applyFont="1" applyBorder="1"/>
    <xf numFmtId="0" fontId="7" fillId="0" borderId="0" xfId="0" applyFont="1"/>
    <xf numFmtId="0" fontId="9" fillId="0" borderId="0" xfId="0" applyFont="1"/>
    <xf numFmtId="188" fontId="3" fillId="0" borderId="15" xfId="1" applyNumberFormat="1" applyFont="1" applyBorder="1" applyAlignment="1">
      <alignment horizontal="left"/>
    </xf>
    <xf numFmtId="188" fontId="3" fillId="0" borderId="22" xfId="1" applyNumberFormat="1" applyFont="1" applyBorder="1" applyAlignment="1">
      <alignment horizontal="left"/>
    </xf>
    <xf numFmtId="188" fontId="3" fillId="0" borderId="20" xfId="1" applyNumberFormat="1" applyFont="1" applyBorder="1" applyAlignment="1">
      <alignment horizontal="left"/>
    </xf>
    <xf numFmtId="188" fontId="3" fillId="0" borderId="1" xfId="1" applyNumberFormat="1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43" fontId="1" fillId="0" borderId="0" xfId="0" applyNumberFormat="1" applyFont="1"/>
    <xf numFmtId="188" fontId="3" fillId="0" borderId="12" xfId="1" applyNumberFormat="1" applyFont="1" applyBorder="1" applyAlignment="1">
      <alignment vertical="center"/>
    </xf>
    <xf numFmtId="188" fontId="7" fillId="0" borderId="13" xfId="0" applyNumberFormat="1" applyFont="1" applyBorder="1" applyAlignment="1"/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8" fontId="8" fillId="0" borderId="1" xfId="1" applyNumberFormat="1" applyFont="1" applyBorder="1"/>
    <xf numFmtId="0" fontId="4" fillId="0" borderId="9" xfId="0" applyFont="1" applyBorder="1" applyAlignment="1">
      <alignment horizontal="center"/>
    </xf>
    <xf numFmtId="188" fontId="3" fillId="0" borderId="22" xfId="1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188" fontId="3" fillId="0" borderId="0" xfId="1" applyNumberFormat="1" applyFont="1" applyBorder="1" applyAlignment="1">
      <alignment horizontal="center"/>
    </xf>
    <xf numFmtId="188" fontId="3" fillId="0" borderId="0" xfId="1" applyNumberFormat="1" applyFont="1" applyBorder="1"/>
    <xf numFmtId="188" fontId="5" fillId="0" borderId="24" xfId="1" applyNumberFormat="1" applyFont="1" applyBorder="1"/>
    <xf numFmtId="0" fontId="3" fillId="0" borderId="1" xfId="1" applyNumberFormat="1" applyFont="1" applyBorder="1"/>
    <xf numFmtId="17" fontId="3" fillId="0" borderId="4" xfId="1" applyNumberFormat="1" applyFont="1" applyBorder="1" applyAlignment="1">
      <alignment horizontal="center"/>
    </xf>
    <xf numFmtId="0" fontId="7" fillId="0" borderId="15" xfId="0" applyNumberFormat="1" applyFont="1" applyBorder="1"/>
    <xf numFmtId="43" fontId="6" fillId="0" borderId="0" xfId="0" applyNumberFormat="1" applyFont="1"/>
    <xf numFmtId="0" fontId="11" fillId="0" borderId="0" xfId="0" applyFont="1" applyFill="1" applyBorder="1" applyAlignment="1">
      <alignment horizontal="left" vertical="top"/>
    </xf>
    <xf numFmtId="0" fontId="10" fillId="0" borderId="26" xfId="0" applyFont="1" applyFill="1" applyBorder="1" applyAlignment="1">
      <alignment horizontal="left" vertical="center" wrapText="1" indent="12"/>
    </xf>
    <xf numFmtId="0" fontId="10" fillId="0" borderId="26" xfId="0" applyFont="1" applyFill="1" applyBorder="1" applyAlignment="1">
      <alignment horizontal="left" vertical="center" wrapText="1" indent="2"/>
    </xf>
    <xf numFmtId="0" fontId="10" fillId="0" borderId="26" xfId="0" applyFont="1" applyFill="1" applyBorder="1" applyAlignment="1">
      <alignment horizontal="center" vertical="top" wrapText="1"/>
    </xf>
    <xf numFmtId="3" fontId="12" fillId="0" borderId="26" xfId="0" applyNumberFormat="1" applyFont="1" applyFill="1" applyBorder="1" applyAlignment="1">
      <alignment horizontal="right" vertical="top" shrinkToFit="1"/>
    </xf>
    <xf numFmtId="0" fontId="11" fillId="0" borderId="26" xfId="0" applyFont="1" applyFill="1" applyBorder="1" applyAlignment="1">
      <alignment horizontal="left" wrapText="1"/>
    </xf>
    <xf numFmtId="3" fontId="12" fillId="2" borderId="26" xfId="0" applyNumberFormat="1" applyFont="1" applyFill="1" applyBorder="1" applyAlignment="1">
      <alignment horizontal="right" vertical="top" shrinkToFit="1"/>
    </xf>
    <xf numFmtId="0" fontId="11" fillId="2" borderId="26" xfId="0" applyFont="1" applyFill="1" applyBorder="1" applyAlignment="1">
      <alignment horizontal="left" wrapText="1"/>
    </xf>
    <xf numFmtId="0" fontId="13" fillId="3" borderId="26" xfId="0" applyFont="1" applyFill="1" applyBorder="1" applyAlignment="1">
      <alignment horizontal="left" vertical="top" wrapText="1"/>
    </xf>
    <xf numFmtId="3" fontId="12" fillId="3" borderId="26" xfId="0" applyNumberFormat="1" applyFont="1" applyFill="1" applyBorder="1" applyAlignment="1">
      <alignment horizontal="right" vertical="top" shrinkToFit="1"/>
    </xf>
    <xf numFmtId="0" fontId="5" fillId="4" borderId="26" xfId="0" applyFont="1" applyFill="1" applyBorder="1" applyAlignment="1">
      <alignment horizontal="left" vertical="top" wrapText="1"/>
    </xf>
    <xf numFmtId="3" fontId="12" fillId="4" borderId="26" xfId="0" applyNumberFormat="1" applyFont="1" applyFill="1" applyBorder="1" applyAlignment="1">
      <alignment horizontal="right" vertical="top" shrinkToFit="1"/>
    </xf>
    <xf numFmtId="0" fontId="10" fillId="0" borderId="26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 indent="1"/>
    </xf>
    <xf numFmtId="3" fontId="11" fillId="0" borderId="26" xfId="0" applyNumberFormat="1" applyFont="1" applyFill="1" applyBorder="1" applyAlignment="1">
      <alignment horizontal="right" vertical="top" shrinkToFit="1"/>
    </xf>
    <xf numFmtId="0" fontId="5" fillId="0" borderId="26" xfId="0" applyFont="1" applyFill="1" applyBorder="1" applyAlignment="1">
      <alignment horizontal="left" vertical="top" wrapText="1" indent="3"/>
    </xf>
    <xf numFmtId="0" fontId="5" fillId="0" borderId="26" xfId="0" applyFont="1" applyFill="1" applyBorder="1" applyAlignment="1">
      <alignment horizontal="left" vertical="top" indent="3"/>
    </xf>
    <xf numFmtId="0" fontId="10" fillId="0" borderId="26" xfId="0" applyFont="1" applyFill="1" applyBorder="1" applyAlignment="1">
      <alignment horizontal="left" vertical="top"/>
    </xf>
    <xf numFmtId="0" fontId="11" fillId="4" borderId="26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4" fillId="0" borderId="0" xfId="0" applyFont="1" applyBorder="1" applyAlignment="1"/>
    <xf numFmtId="187" fontId="1" fillId="0" borderId="0" xfId="0" applyNumberFormat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1" fillId="4" borderId="27" xfId="0" applyFont="1" applyFill="1" applyBorder="1" applyAlignment="1">
      <alignment horizontal="left" vertical="top" wrapText="1"/>
    </xf>
    <xf numFmtId="3" fontId="12" fillId="4" borderId="27" xfId="0" applyNumberFormat="1" applyFont="1" applyFill="1" applyBorder="1" applyAlignment="1">
      <alignment horizontal="right" vertical="top" shrinkToFit="1"/>
    </xf>
    <xf numFmtId="0" fontId="10" fillId="0" borderId="1" xfId="0" applyFont="1" applyFill="1" applyBorder="1" applyAlignment="1">
      <alignment horizontal="left" vertical="top" wrapText="1"/>
    </xf>
    <xf numFmtId="3" fontId="12" fillId="0" borderId="1" xfId="0" applyNumberFormat="1" applyFont="1" applyFill="1" applyBorder="1" applyAlignment="1">
      <alignment horizontal="right" vertical="top" shrinkToFit="1"/>
    </xf>
    <xf numFmtId="0" fontId="11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3" fontId="11" fillId="0" borderId="1" xfId="0" applyNumberFormat="1" applyFont="1" applyFill="1" applyBorder="1" applyAlignment="1">
      <alignment horizontal="right" vertical="top" shrinkToFit="1"/>
    </xf>
    <xf numFmtId="0" fontId="5" fillId="0" borderId="1" xfId="0" applyFont="1" applyFill="1" applyBorder="1" applyAlignment="1">
      <alignment horizontal="left" vertical="top" wrapText="1" indent="1"/>
    </xf>
    <xf numFmtId="0" fontId="5" fillId="4" borderId="1" xfId="0" applyFont="1" applyFill="1" applyBorder="1" applyAlignment="1">
      <alignment horizontal="left" vertical="top" wrapText="1"/>
    </xf>
    <xf numFmtId="3" fontId="12" fillId="4" borderId="1" xfId="0" applyNumberFormat="1" applyFont="1" applyFill="1" applyBorder="1" applyAlignment="1">
      <alignment horizontal="right" vertical="top" shrinkToFit="1"/>
    </xf>
    <xf numFmtId="0" fontId="11" fillId="4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 indent="3"/>
    </xf>
    <xf numFmtId="0" fontId="10" fillId="2" borderId="1" xfId="0" applyFont="1" applyFill="1" applyBorder="1" applyAlignment="1">
      <alignment horizontal="left" vertical="top" wrapText="1"/>
    </xf>
    <xf numFmtId="3" fontId="12" fillId="2" borderId="1" xfId="0" applyNumberFormat="1" applyFont="1" applyFill="1" applyBorder="1" applyAlignment="1">
      <alignment horizontal="right" vertical="top" shrinkToFit="1"/>
    </xf>
    <xf numFmtId="0" fontId="13" fillId="3" borderId="1" xfId="0" applyFont="1" applyFill="1" applyBorder="1" applyAlignment="1">
      <alignment horizontal="left" vertical="top" wrapText="1"/>
    </xf>
    <xf numFmtId="3" fontId="12" fillId="3" borderId="1" xfId="0" applyNumberFormat="1" applyFont="1" applyFill="1" applyBorder="1" applyAlignment="1">
      <alignment horizontal="right" vertical="top" shrinkToFit="1"/>
    </xf>
    <xf numFmtId="0" fontId="12" fillId="0" borderId="1" xfId="0" applyFont="1" applyFill="1" applyBorder="1" applyAlignment="1">
      <alignment horizontal="center" vertical="top"/>
    </xf>
    <xf numFmtId="4" fontId="11" fillId="0" borderId="0" xfId="0" applyNumberFormat="1" applyFont="1" applyFill="1" applyBorder="1" applyAlignment="1">
      <alignment horizontal="left" vertical="top"/>
    </xf>
    <xf numFmtId="0" fontId="10" fillId="0" borderId="30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left" wrapText="1"/>
    </xf>
    <xf numFmtId="0" fontId="11" fillId="2" borderId="30" xfId="0" applyFont="1" applyFill="1" applyBorder="1" applyAlignment="1">
      <alignment horizontal="left" wrapText="1"/>
    </xf>
    <xf numFmtId="0" fontId="11" fillId="3" borderId="30" xfId="0" applyFont="1" applyFill="1" applyBorder="1" applyAlignment="1">
      <alignment horizontal="left" wrapText="1"/>
    </xf>
    <xf numFmtId="0" fontId="11" fillId="4" borderId="30" xfId="0" applyFont="1" applyFill="1" applyBorder="1" applyAlignment="1">
      <alignment horizontal="left" wrapText="1"/>
    </xf>
    <xf numFmtId="0" fontId="5" fillId="0" borderId="30" xfId="0" applyFont="1" applyFill="1" applyBorder="1" applyAlignment="1">
      <alignment horizontal="center" vertical="top" wrapText="1"/>
    </xf>
    <xf numFmtId="0" fontId="11" fillId="4" borderId="31" xfId="0" applyFont="1" applyFill="1" applyBorder="1" applyAlignment="1">
      <alignment horizontal="left" wrapText="1"/>
    </xf>
    <xf numFmtId="0" fontId="11" fillId="0" borderId="9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left"/>
    </xf>
    <xf numFmtId="0" fontId="11" fillId="4" borderId="9" xfId="0" applyFont="1" applyFill="1" applyBorder="1" applyAlignment="1">
      <alignment horizontal="left" wrapText="1"/>
    </xf>
    <xf numFmtId="0" fontId="3" fillId="0" borderId="9" xfId="0" applyFont="1" applyBorder="1"/>
    <xf numFmtId="0" fontId="11" fillId="2" borderId="9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/>
    </xf>
    <xf numFmtId="16" fontId="11" fillId="0" borderId="1" xfId="0" applyNumberFormat="1" applyFont="1" applyFill="1" applyBorder="1" applyAlignment="1">
      <alignment horizontal="center" vertical="top"/>
    </xf>
    <xf numFmtId="0" fontId="16" fillId="0" borderId="0" xfId="0" applyFont="1" applyBorder="1" applyAlignment="1">
      <alignment horizontal="center"/>
    </xf>
    <xf numFmtId="3" fontId="16" fillId="0" borderId="1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/>
    </xf>
    <xf numFmtId="15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0" fontId="16" fillId="0" borderId="0" xfId="0" applyFont="1" applyBorder="1"/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3" fontId="16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3" fontId="16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8" fontId="3" fillId="0" borderId="1" xfId="1" applyNumberFormat="1" applyFont="1" applyBorder="1" applyAlignment="1">
      <alignment shrinkToFit="1"/>
    </xf>
    <xf numFmtId="188" fontId="3" fillId="0" borderId="9" xfId="1" applyNumberFormat="1" applyFont="1" applyBorder="1" applyAlignment="1">
      <alignment shrinkToFit="1"/>
    </xf>
    <xf numFmtId="188" fontId="7" fillId="0" borderId="1" xfId="0" applyNumberFormat="1" applyFont="1" applyBorder="1" applyAlignment="1">
      <alignment shrinkToFit="1"/>
    </xf>
    <xf numFmtId="0" fontId="17" fillId="0" borderId="0" xfId="0" applyFont="1" applyBorder="1" applyAlignment="1">
      <alignment horizontal="center"/>
    </xf>
    <xf numFmtId="188" fontId="18" fillId="0" borderId="0" xfId="1" applyNumberFormat="1" applyFont="1" applyBorder="1"/>
    <xf numFmtId="188" fontId="18" fillId="0" borderId="0" xfId="1" applyNumberFormat="1" applyFont="1" applyBorder="1" applyAlignment="1">
      <alignment horizontal="center"/>
    </xf>
    <xf numFmtId="3" fontId="11" fillId="0" borderId="0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8" fontId="3" fillId="0" borderId="1" xfId="1" applyNumberFormat="1" applyFont="1" applyBorder="1" applyAlignment="1">
      <alignment horizontal="center" vertical="center"/>
    </xf>
    <xf numFmtId="188" fontId="3" fillId="0" borderId="33" xfId="1" applyNumberFormat="1" applyFont="1" applyBorder="1" applyAlignment="1">
      <alignment horizontal="center" vertical="center"/>
    </xf>
    <xf numFmtId="188" fontId="3" fillId="0" borderId="33" xfId="1" applyNumberFormat="1" applyFont="1" applyBorder="1" applyAlignment="1">
      <alignment horizontal="left" vertical="center"/>
    </xf>
    <xf numFmtId="188" fontId="3" fillId="0" borderId="34" xfId="1" applyNumberFormat="1" applyFont="1" applyBorder="1" applyAlignment="1">
      <alignment horizontal="left" vertical="center"/>
    </xf>
    <xf numFmtId="188" fontId="3" fillId="0" borderId="33" xfId="1" applyNumberFormat="1" applyFont="1" applyBorder="1" applyAlignment="1">
      <alignment horizontal="center"/>
    </xf>
    <xf numFmtId="188" fontId="7" fillId="0" borderId="15" xfId="0" applyNumberFormat="1" applyFont="1" applyBorder="1"/>
    <xf numFmtId="188" fontId="3" fillId="0" borderId="20" xfId="1" applyNumberFormat="1" applyFont="1" applyBorder="1" applyAlignment="1">
      <alignment horizontal="center" vertical="center"/>
    </xf>
    <xf numFmtId="188" fontId="7" fillId="0" borderId="20" xfId="0" applyNumberFormat="1" applyFont="1" applyBorder="1"/>
    <xf numFmtId="188" fontId="3" fillId="0" borderId="14" xfId="1" applyNumberFormat="1" applyFont="1" applyBorder="1" applyAlignment="1">
      <alignment shrinkToFit="1"/>
    </xf>
    <xf numFmtId="188" fontId="3" fillId="0" borderId="5" xfId="1" applyNumberFormat="1" applyFont="1" applyBorder="1" applyAlignment="1">
      <alignment shrinkToFit="1"/>
    </xf>
    <xf numFmtId="188" fontId="7" fillId="0" borderId="33" xfId="0" applyNumberFormat="1" applyFont="1" applyBorder="1" applyAlignment="1">
      <alignment shrinkToFit="1"/>
    </xf>
    <xf numFmtId="188" fontId="7" fillId="0" borderId="0" xfId="0" applyNumberFormat="1" applyFont="1"/>
    <xf numFmtId="0" fontId="12" fillId="0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left" vertical="top" wrapText="1" indent="14"/>
    </xf>
    <xf numFmtId="0" fontId="10" fillId="0" borderId="0" xfId="0" applyFont="1" applyFill="1" applyBorder="1" applyAlignment="1">
      <alignment horizontal="left" vertical="top" wrapText="1" indent="18"/>
    </xf>
    <xf numFmtId="0" fontId="10" fillId="2" borderId="27" xfId="0" applyFont="1" applyFill="1" applyBorder="1" applyAlignment="1">
      <alignment horizontal="left" vertical="top" wrapText="1"/>
    </xf>
    <xf numFmtId="0" fontId="10" fillId="2" borderId="28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wrapText="1"/>
    </xf>
    <xf numFmtId="3" fontId="11" fillId="0" borderId="14" xfId="0" applyNumberFormat="1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15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V21"/>
  <sheetViews>
    <sheetView tabSelected="1" zoomScale="110" zoomScaleNormal="110" workbookViewId="0">
      <selection activeCell="K6" sqref="K6:K10"/>
    </sheetView>
  </sheetViews>
  <sheetFormatPr defaultColWidth="9" defaultRowHeight="20.25"/>
  <cols>
    <col min="1" max="1" width="14.5" style="1" customWidth="1"/>
    <col min="2" max="2" width="5.25" style="1" customWidth="1"/>
    <col min="3" max="3" width="11.125" style="1" customWidth="1"/>
    <col min="4" max="4" width="8.375" style="1" customWidth="1"/>
    <col min="5" max="5" width="9.625" style="1" customWidth="1"/>
    <col min="6" max="6" width="7.875" style="1" customWidth="1"/>
    <col min="7" max="7" width="7.625" style="1" customWidth="1"/>
    <col min="8" max="8" width="10.625" style="1" customWidth="1"/>
    <col min="9" max="9" width="9.625" style="1" customWidth="1"/>
    <col min="10" max="10" width="11" style="1" customWidth="1"/>
    <col min="11" max="11" width="9.75" style="1" customWidth="1"/>
    <col min="12" max="12" width="6.875" style="1" customWidth="1"/>
    <col min="13" max="13" width="9.125" style="1" customWidth="1"/>
    <col min="14" max="14" width="11.375" style="1" customWidth="1"/>
    <col min="15" max="16" width="9" style="1"/>
    <col min="17" max="17" width="12.75" style="1" bestFit="1" customWidth="1"/>
    <col min="18" max="16384" width="9" style="1"/>
  </cols>
  <sheetData>
    <row r="1" spans="1:22" ht="21.75" customHeight="1">
      <c r="A1" s="194" t="s">
        <v>67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22" ht="21.75" customHeight="1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22" ht="21.75" customHeight="1">
      <c r="A3" s="194" t="s">
        <v>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22" ht="21.75" customHeight="1">
      <c r="A4" s="194" t="s">
        <v>36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22">
      <c r="A5" s="195" t="s">
        <v>10</v>
      </c>
      <c r="B5" s="199" t="s">
        <v>2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1"/>
    </row>
    <row r="6" spans="1:22" ht="43.5" customHeight="1">
      <c r="A6" s="196"/>
      <c r="B6" s="191" t="s">
        <v>55</v>
      </c>
      <c r="C6" s="191"/>
      <c r="D6" s="191"/>
      <c r="E6" s="191"/>
      <c r="F6" s="192" t="s">
        <v>35</v>
      </c>
      <c r="G6" s="192" t="s">
        <v>56</v>
      </c>
      <c r="H6" s="192"/>
      <c r="I6" s="192"/>
      <c r="J6" s="192"/>
      <c r="K6" s="192" t="s">
        <v>35</v>
      </c>
      <c r="L6" s="198" t="s">
        <v>60</v>
      </c>
      <c r="M6" s="198"/>
      <c r="N6" s="192" t="s">
        <v>35</v>
      </c>
    </row>
    <row r="7" spans="1:22" ht="39.75" customHeight="1">
      <c r="A7" s="196"/>
      <c r="B7" s="191" t="s">
        <v>57</v>
      </c>
      <c r="C7" s="191"/>
      <c r="D7" s="191" t="s">
        <v>58</v>
      </c>
      <c r="E7" s="191"/>
      <c r="F7" s="192"/>
      <c r="G7" s="192" t="s">
        <v>59</v>
      </c>
      <c r="H7" s="192"/>
      <c r="I7" s="202" t="s">
        <v>62</v>
      </c>
      <c r="J7" s="203"/>
      <c r="K7" s="192"/>
      <c r="L7" s="192" t="s">
        <v>61</v>
      </c>
      <c r="M7" s="192"/>
      <c r="N7" s="192"/>
    </row>
    <row r="8" spans="1:22" ht="38.25" customHeight="1">
      <c r="A8" s="196"/>
      <c r="B8" s="191"/>
      <c r="C8" s="191"/>
      <c r="D8" s="191"/>
      <c r="E8" s="191"/>
      <c r="F8" s="192"/>
      <c r="G8" s="192"/>
      <c r="H8" s="192"/>
      <c r="I8" s="204"/>
      <c r="J8" s="205"/>
      <c r="K8" s="192"/>
      <c r="L8" s="192"/>
      <c r="M8" s="192"/>
      <c r="N8" s="192"/>
    </row>
    <row r="9" spans="1:22">
      <c r="A9" s="196"/>
      <c r="B9" s="193" t="s">
        <v>3</v>
      </c>
      <c r="C9" s="193"/>
      <c r="D9" s="193" t="s">
        <v>3</v>
      </c>
      <c r="E9" s="193"/>
      <c r="F9" s="192"/>
      <c r="G9" s="193" t="s">
        <v>5</v>
      </c>
      <c r="H9" s="193"/>
      <c r="I9" s="193" t="s">
        <v>3</v>
      </c>
      <c r="J9" s="193"/>
      <c r="K9" s="192"/>
      <c r="L9" s="193" t="s">
        <v>3</v>
      </c>
      <c r="M9" s="193"/>
      <c r="N9" s="192"/>
    </row>
    <row r="10" spans="1:22" ht="21" customHeight="1">
      <c r="A10" s="196"/>
      <c r="B10" s="193" t="s">
        <v>4</v>
      </c>
      <c r="C10" s="193"/>
      <c r="D10" s="193" t="s">
        <v>4</v>
      </c>
      <c r="E10" s="193"/>
      <c r="F10" s="192"/>
      <c r="G10" s="193" t="s">
        <v>4</v>
      </c>
      <c r="H10" s="193"/>
      <c r="I10" s="193" t="s">
        <v>4</v>
      </c>
      <c r="J10" s="193"/>
      <c r="K10" s="192"/>
      <c r="L10" s="193" t="s">
        <v>4</v>
      </c>
      <c r="M10" s="193"/>
      <c r="N10" s="192"/>
      <c r="V10" s="1">
        <v>120</v>
      </c>
    </row>
    <row r="11" spans="1:22">
      <c r="A11" s="197"/>
      <c r="B11" s="3" t="s">
        <v>7</v>
      </c>
      <c r="C11" s="4" t="s">
        <v>8</v>
      </c>
      <c r="D11" s="4" t="s">
        <v>9</v>
      </c>
      <c r="E11" s="4" t="s">
        <v>8</v>
      </c>
      <c r="F11" s="4"/>
      <c r="G11" s="4" t="s">
        <v>9</v>
      </c>
      <c r="H11" s="3" t="s">
        <v>8</v>
      </c>
      <c r="I11" s="3" t="s">
        <v>9</v>
      </c>
      <c r="J11" s="3" t="s">
        <v>8</v>
      </c>
      <c r="K11" s="38"/>
      <c r="L11" s="3" t="s">
        <v>7</v>
      </c>
      <c r="M11" s="3" t="s">
        <v>8</v>
      </c>
      <c r="N11" s="44"/>
    </row>
    <row r="12" spans="1:22">
      <c r="A12" s="5" t="s">
        <v>134</v>
      </c>
      <c r="B12" s="39">
        <v>1</v>
      </c>
      <c r="C12" s="39">
        <v>4700</v>
      </c>
      <c r="D12" s="39">
        <v>17</v>
      </c>
      <c r="E12" s="39">
        <v>9300</v>
      </c>
      <c r="F12" s="39">
        <f>C12+E12</f>
        <v>14000</v>
      </c>
      <c r="G12" s="46" t="s">
        <v>11</v>
      </c>
      <c r="H12" s="46" t="s">
        <v>11</v>
      </c>
      <c r="I12" s="39">
        <v>55</v>
      </c>
      <c r="J12" s="40">
        <v>69600</v>
      </c>
      <c r="K12" s="45">
        <f>J12</f>
        <v>69600</v>
      </c>
      <c r="L12" s="11">
        <v>1</v>
      </c>
      <c r="M12" s="34">
        <v>29000</v>
      </c>
      <c r="N12" s="45">
        <f>K12+M12+F12</f>
        <v>112600</v>
      </c>
      <c r="Q12" s="18"/>
    </row>
    <row r="13" spans="1:22">
      <c r="A13" s="7" t="s">
        <v>12</v>
      </c>
      <c r="B13" s="47" t="s">
        <v>11</v>
      </c>
      <c r="C13" s="47" t="s">
        <v>11</v>
      </c>
      <c r="D13" s="47" t="s">
        <v>11</v>
      </c>
      <c r="E13" s="47" t="s">
        <v>11</v>
      </c>
      <c r="F13" s="47" t="s">
        <v>11</v>
      </c>
      <c r="G13" s="47">
        <v>308</v>
      </c>
      <c r="H13" s="47">
        <f>G13*100</f>
        <v>30800</v>
      </c>
      <c r="I13" s="47" t="s">
        <v>11</v>
      </c>
      <c r="J13" s="47" t="s">
        <v>11</v>
      </c>
      <c r="K13" s="47">
        <f t="shared" ref="K13:K18" si="0">H13</f>
        <v>30800</v>
      </c>
      <c r="L13" s="47" t="s">
        <v>11</v>
      </c>
      <c r="M13" s="47" t="s">
        <v>11</v>
      </c>
      <c r="N13" s="47">
        <f>K13</f>
        <v>30800</v>
      </c>
      <c r="Q13" s="18">
        <v>12317</v>
      </c>
      <c r="R13" s="64">
        <f>Q13/200</f>
        <v>61.585000000000001</v>
      </c>
    </row>
    <row r="14" spans="1:22">
      <c r="A14" s="7" t="s">
        <v>13</v>
      </c>
      <c r="B14" s="47" t="s">
        <v>11</v>
      </c>
      <c r="C14" s="47" t="s">
        <v>11</v>
      </c>
      <c r="D14" s="47" t="s">
        <v>11</v>
      </c>
      <c r="E14" s="47" t="s">
        <v>11</v>
      </c>
      <c r="F14" s="47" t="s">
        <v>11</v>
      </c>
      <c r="G14" s="42">
        <v>343</v>
      </c>
      <c r="H14" s="47">
        <f t="shared" ref="H14:H18" si="1">G14*100</f>
        <v>34300</v>
      </c>
      <c r="I14" s="47" t="s">
        <v>11</v>
      </c>
      <c r="J14" s="47" t="s">
        <v>11</v>
      </c>
      <c r="K14" s="47">
        <f t="shared" si="0"/>
        <v>34300</v>
      </c>
      <c r="L14" s="47" t="s">
        <v>11</v>
      </c>
      <c r="M14" s="47" t="s">
        <v>11</v>
      </c>
      <c r="N14" s="47">
        <f t="shared" ref="N14:N18" si="2">K14</f>
        <v>34300</v>
      </c>
      <c r="Q14" s="18">
        <v>13714</v>
      </c>
      <c r="R14" s="64">
        <f>Q14/20</f>
        <v>685.7</v>
      </c>
    </row>
    <row r="15" spans="1:22">
      <c r="A15" s="7" t="s">
        <v>14</v>
      </c>
      <c r="B15" s="47" t="s">
        <v>11</v>
      </c>
      <c r="C15" s="47" t="s">
        <v>11</v>
      </c>
      <c r="D15" s="47" t="s">
        <v>11</v>
      </c>
      <c r="E15" s="47" t="s">
        <v>11</v>
      </c>
      <c r="F15" s="47" t="s">
        <v>11</v>
      </c>
      <c r="G15" s="14">
        <v>158</v>
      </c>
      <c r="H15" s="47">
        <f t="shared" si="1"/>
        <v>15800</v>
      </c>
      <c r="I15" s="47" t="s">
        <v>11</v>
      </c>
      <c r="J15" s="47" t="s">
        <v>11</v>
      </c>
      <c r="K15" s="47">
        <f t="shared" si="0"/>
        <v>15800</v>
      </c>
      <c r="L15" s="47" t="s">
        <v>11</v>
      </c>
      <c r="M15" s="47" t="s">
        <v>11</v>
      </c>
      <c r="N15" s="47">
        <f t="shared" si="2"/>
        <v>15800</v>
      </c>
      <c r="Q15" s="18">
        <v>6345</v>
      </c>
      <c r="R15" s="64">
        <f>Q15/20</f>
        <v>317.25</v>
      </c>
    </row>
    <row r="16" spans="1:22">
      <c r="A16" s="7" t="s">
        <v>15</v>
      </c>
      <c r="B16" s="47" t="s">
        <v>11</v>
      </c>
      <c r="C16" s="47" t="s">
        <v>11</v>
      </c>
      <c r="D16" s="47" t="s">
        <v>11</v>
      </c>
      <c r="E16" s="47" t="s">
        <v>11</v>
      </c>
      <c r="F16" s="47" t="s">
        <v>11</v>
      </c>
      <c r="G16" s="14">
        <v>202</v>
      </c>
      <c r="H16" s="47">
        <f t="shared" si="1"/>
        <v>20200</v>
      </c>
      <c r="I16" s="47" t="s">
        <v>11</v>
      </c>
      <c r="J16" s="47" t="s">
        <v>11</v>
      </c>
      <c r="K16" s="47">
        <f t="shared" si="0"/>
        <v>20200</v>
      </c>
      <c r="L16" s="47" t="s">
        <v>11</v>
      </c>
      <c r="M16" s="47" t="s">
        <v>11</v>
      </c>
      <c r="N16" s="47">
        <f t="shared" si="2"/>
        <v>20200</v>
      </c>
      <c r="Q16" s="18">
        <v>8083</v>
      </c>
      <c r="R16" s="64">
        <f>Q16/10</f>
        <v>808.3</v>
      </c>
    </row>
    <row r="17" spans="1:18">
      <c r="A17" s="28" t="s">
        <v>16</v>
      </c>
      <c r="B17" s="47" t="s">
        <v>11</v>
      </c>
      <c r="C17" s="47" t="s">
        <v>11</v>
      </c>
      <c r="D17" s="47" t="s">
        <v>11</v>
      </c>
      <c r="E17" s="47" t="s">
        <v>11</v>
      </c>
      <c r="F17" s="47" t="s">
        <v>11</v>
      </c>
      <c r="G17" s="25">
        <v>158</v>
      </c>
      <c r="H17" s="47">
        <f t="shared" si="1"/>
        <v>15800</v>
      </c>
      <c r="I17" s="47" t="s">
        <v>11</v>
      </c>
      <c r="J17" s="47" t="s">
        <v>11</v>
      </c>
      <c r="K17" s="47">
        <f t="shared" si="0"/>
        <v>15800</v>
      </c>
      <c r="L17" s="47" t="s">
        <v>11</v>
      </c>
      <c r="M17" s="47" t="s">
        <v>11</v>
      </c>
      <c r="N17" s="47">
        <f t="shared" si="2"/>
        <v>15800</v>
      </c>
      <c r="Q17" s="18">
        <v>6312</v>
      </c>
      <c r="R17" s="64">
        <f>Q17/20</f>
        <v>315.60000000000002</v>
      </c>
    </row>
    <row r="18" spans="1:18">
      <c r="A18" s="10" t="s">
        <v>17</v>
      </c>
      <c r="B18" s="47" t="s">
        <v>11</v>
      </c>
      <c r="C18" s="47" t="s">
        <v>11</v>
      </c>
      <c r="D18" s="47" t="s">
        <v>11</v>
      </c>
      <c r="E18" s="47" t="s">
        <v>11</v>
      </c>
      <c r="F18" s="47" t="s">
        <v>11</v>
      </c>
      <c r="G18" s="15">
        <v>97</v>
      </c>
      <c r="H18" s="47">
        <f t="shared" si="1"/>
        <v>9700</v>
      </c>
      <c r="I18" s="47" t="s">
        <v>11</v>
      </c>
      <c r="J18" s="47" t="s">
        <v>11</v>
      </c>
      <c r="K18" s="47">
        <f t="shared" si="0"/>
        <v>9700</v>
      </c>
      <c r="L18" s="47" t="s">
        <v>11</v>
      </c>
      <c r="M18" s="47" t="s">
        <v>11</v>
      </c>
      <c r="N18" s="47">
        <f t="shared" si="2"/>
        <v>9700</v>
      </c>
      <c r="Q18" s="18">
        <v>3879</v>
      </c>
      <c r="R18" s="64">
        <f>Q18/20</f>
        <v>193.95</v>
      </c>
    </row>
    <row r="19" spans="1:18">
      <c r="A19" s="43" t="s">
        <v>18</v>
      </c>
      <c r="B19" s="22">
        <f>SUM(B12:B15)</f>
        <v>1</v>
      </c>
      <c r="C19" s="165">
        <f>SUM(C12:C15)</f>
        <v>4700</v>
      </c>
      <c r="D19" s="165">
        <f>SUM(D12:D18)</f>
        <v>17</v>
      </c>
      <c r="E19" s="165">
        <f>SUM(E12:E18)</f>
        <v>9300</v>
      </c>
      <c r="F19" s="165">
        <f>SUM(C19,E19)</f>
        <v>14000</v>
      </c>
      <c r="G19" s="165">
        <f>SUM(G13:G18)</f>
        <v>1266</v>
      </c>
      <c r="H19" s="165">
        <f>SUM(H13:H18)</f>
        <v>126600</v>
      </c>
      <c r="I19" s="165">
        <f>SUM(I12:I15)</f>
        <v>55</v>
      </c>
      <c r="J19" s="166">
        <f>SUM(J12:J15)</f>
        <v>69600</v>
      </c>
      <c r="K19" s="167">
        <f>SUM(K12:K18)</f>
        <v>196200</v>
      </c>
      <c r="L19" s="165">
        <f>SUM(L12:L15)</f>
        <v>1</v>
      </c>
      <c r="M19" s="166">
        <f>SUM(M12)</f>
        <v>29000</v>
      </c>
      <c r="N19" s="167">
        <f>SUM(N12:N18)</f>
        <v>239200</v>
      </c>
      <c r="Q19" s="18">
        <f>SUM(Q12:Q18)</f>
        <v>50650</v>
      </c>
      <c r="R19" s="64">
        <f>SUM(R13:R18)</f>
        <v>2382.3849999999998</v>
      </c>
    </row>
    <row r="20" spans="1:18">
      <c r="N20" s="18"/>
    </row>
    <row r="21" spans="1:18">
      <c r="N21" s="18"/>
    </row>
  </sheetData>
  <mergeCells count="27">
    <mergeCell ref="A1:N1"/>
    <mergeCell ref="A2:N2"/>
    <mergeCell ref="A3:N3"/>
    <mergeCell ref="A4:N4"/>
    <mergeCell ref="A5:A11"/>
    <mergeCell ref="D10:E10"/>
    <mergeCell ref="L6:M6"/>
    <mergeCell ref="I9:J9"/>
    <mergeCell ref="I10:J10"/>
    <mergeCell ref="L9:M9"/>
    <mergeCell ref="N6:N10"/>
    <mergeCell ref="B5:N5"/>
    <mergeCell ref="I7:J8"/>
    <mergeCell ref="B6:E6"/>
    <mergeCell ref="F6:F10"/>
    <mergeCell ref="B10:C10"/>
    <mergeCell ref="L10:M10"/>
    <mergeCell ref="G9:H9"/>
    <mergeCell ref="G10:H10"/>
    <mergeCell ref="K6:K10"/>
    <mergeCell ref="G6:J6"/>
    <mergeCell ref="B7:C8"/>
    <mergeCell ref="D7:E8"/>
    <mergeCell ref="G7:H8"/>
    <mergeCell ref="B9:C9"/>
    <mergeCell ref="L7:M8"/>
    <mergeCell ref="D9:E9"/>
  </mergeCells>
  <printOptions horizontalCentered="1"/>
  <pageMargins left="0.31496062992125984" right="0.11811023622047245" top="0.35433070866141736" bottom="0.15748031496062992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20"/>
  <sheetViews>
    <sheetView workbookViewId="0">
      <selection activeCell="A2" sqref="A2:D2"/>
    </sheetView>
  </sheetViews>
  <sheetFormatPr defaultColWidth="9" defaultRowHeight="20.25"/>
  <cols>
    <col min="1" max="1" width="40.25" style="1" customWidth="1"/>
    <col min="2" max="3" width="33" style="1" customWidth="1"/>
    <col min="4" max="4" width="15.625" style="1" customWidth="1"/>
    <col min="5" max="5" width="9" style="1" customWidth="1"/>
    <col min="6" max="16384" width="9" style="1"/>
  </cols>
  <sheetData>
    <row r="1" spans="1:11">
      <c r="A1" s="194" t="s">
        <v>67</v>
      </c>
      <c r="B1" s="194"/>
      <c r="C1" s="194"/>
      <c r="D1" s="194"/>
    </row>
    <row r="2" spans="1:11">
      <c r="A2" s="194" t="s">
        <v>86</v>
      </c>
      <c r="B2" s="194"/>
      <c r="C2" s="194"/>
      <c r="D2" s="194"/>
    </row>
    <row r="3" spans="1:11">
      <c r="A3" s="194" t="s">
        <v>87</v>
      </c>
      <c r="B3" s="194"/>
      <c r="C3" s="194"/>
      <c r="D3" s="194"/>
    </row>
    <row r="4" spans="1:11">
      <c r="A4" s="224" t="s">
        <v>88</v>
      </c>
      <c r="B4" s="224"/>
      <c r="C4" s="224"/>
      <c r="D4" s="224"/>
    </row>
    <row r="5" spans="1:11" ht="24" customHeight="1">
      <c r="A5" s="206" t="s">
        <v>10</v>
      </c>
      <c r="B5" s="199" t="s">
        <v>93</v>
      </c>
      <c r="C5" s="200"/>
      <c r="D5" s="192" t="s">
        <v>33</v>
      </c>
    </row>
    <row r="6" spans="1:11" ht="45" customHeight="1">
      <c r="A6" s="206"/>
      <c r="B6" s="202" t="s">
        <v>94</v>
      </c>
      <c r="C6" s="203"/>
      <c r="D6" s="192"/>
    </row>
    <row r="7" spans="1:11" ht="24" customHeight="1">
      <c r="A7" s="206"/>
      <c r="B7" s="206" t="s">
        <v>27</v>
      </c>
      <c r="C7" s="206"/>
      <c r="D7" s="192"/>
    </row>
    <row r="8" spans="1:11">
      <c r="A8" s="206"/>
      <c r="B8" s="193" t="s">
        <v>289</v>
      </c>
      <c r="C8" s="193"/>
      <c r="D8" s="192"/>
    </row>
    <row r="9" spans="1:11">
      <c r="A9" s="206"/>
      <c r="B9" s="69" t="s">
        <v>92</v>
      </c>
      <c r="C9" s="69" t="s">
        <v>8</v>
      </c>
      <c r="D9" s="192"/>
    </row>
    <row r="10" spans="1:11">
      <c r="A10" s="67" t="s">
        <v>136</v>
      </c>
      <c r="B10" s="11">
        <v>23</v>
      </c>
      <c r="C10" s="11">
        <v>364200</v>
      </c>
      <c r="D10" s="41">
        <f>C10</f>
        <v>364200</v>
      </c>
      <c r="K10" s="1">
        <v>1</v>
      </c>
    </row>
    <row r="11" spans="1:11">
      <c r="A11" s="7" t="s">
        <v>12</v>
      </c>
      <c r="B11" s="74">
        <v>0</v>
      </c>
      <c r="C11" s="74">
        <v>0</v>
      </c>
      <c r="D11" s="59">
        <v>0</v>
      </c>
      <c r="K11" s="1">
        <v>4</v>
      </c>
    </row>
    <row r="12" spans="1:11">
      <c r="A12" s="7" t="s">
        <v>13</v>
      </c>
      <c r="B12" s="74">
        <v>0</v>
      </c>
      <c r="C12" s="74">
        <v>0</v>
      </c>
      <c r="D12" s="59">
        <v>0</v>
      </c>
      <c r="K12" s="1">
        <v>2</v>
      </c>
    </row>
    <row r="13" spans="1:11">
      <c r="A13" s="7" t="s">
        <v>14</v>
      </c>
      <c r="B13" s="74">
        <v>0</v>
      </c>
      <c r="C13" s="74">
        <v>0</v>
      </c>
      <c r="D13" s="59">
        <v>0</v>
      </c>
      <c r="K13" s="1">
        <v>2</v>
      </c>
    </row>
    <row r="14" spans="1:11">
      <c r="A14" s="7" t="s">
        <v>15</v>
      </c>
      <c r="B14" s="74">
        <v>0</v>
      </c>
      <c r="C14" s="74">
        <v>0</v>
      </c>
      <c r="D14" s="59">
        <v>0</v>
      </c>
      <c r="K14" s="1">
        <v>6</v>
      </c>
    </row>
    <row r="15" spans="1:11">
      <c r="A15" s="7" t="s">
        <v>16</v>
      </c>
      <c r="B15" s="74">
        <v>0</v>
      </c>
      <c r="C15" s="74">
        <v>0</v>
      </c>
      <c r="D15" s="59">
        <v>0</v>
      </c>
    </row>
    <row r="16" spans="1:11">
      <c r="A16" s="7" t="s">
        <v>17</v>
      </c>
      <c r="B16" s="74">
        <v>0</v>
      </c>
      <c r="C16" s="13">
        <f>B16*9900</f>
        <v>0</v>
      </c>
      <c r="D16" s="14">
        <f>C16</f>
        <v>0</v>
      </c>
    </row>
    <row r="17" spans="1:4">
      <c r="A17" s="9"/>
      <c r="B17" s="17"/>
      <c r="C17" s="17"/>
      <c r="D17" s="15"/>
    </row>
    <row r="18" spans="1:4">
      <c r="A18" s="70" t="s">
        <v>18</v>
      </c>
      <c r="B18" s="31">
        <f>SUM(B11:B17)</f>
        <v>0</v>
      </c>
      <c r="C18" s="31">
        <f>SUM(C10)</f>
        <v>364200</v>
      </c>
      <c r="D18" s="22">
        <f>SUM(D10)</f>
        <v>364200</v>
      </c>
    </row>
    <row r="20" spans="1:4">
      <c r="B20" s="18"/>
      <c r="C20" s="18"/>
    </row>
  </sheetData>
  <mergeCells count="10">
    <mergeCell ref="A1:D1"/>
    <mergeCell ref="B6:C6"/>
    <mergeCell ref="B7:C7"/>
    <mergeCell ref="B8:C8"/>
    <mergeCell ref="A5:A9"/>
    <mergeCell ref="B5:C5"/>
    <mergeCell ref="D5:D9"/>
    <mergeCell ref="A4:D4"/>
    <mergeCell ref="A3:D3"/>
    <mergeCell ref="A2:D2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8"/>
  <sheetViews>
    <sheetView workbookViewId="0">
      <selection activeCell="F10" sqref="F10"/>
    </sheetView>
  </sheetViews>
  <sheetFormatPr defaultColWidth="9" defaultRowHeight="20.25"/>
  <cols>
    <col min="1" max="1" width="26.375" style="1" customWidth="1"/>
    <col min="2" max="3" width="13.5" style="1" customWidth="1"/>
    <col min="4" max="4" width="14.125" style="1" customWidth="1"/>
    <col min="5" max="5" width="16.75" style="1" customWidth="1"/>
    <col min="6" max="6" width="31.75" style="1" customWidth="1"/>
    <col min="7" max="9" width="9" style="1"/>
    <col min="10" max="11" width="10.125" style="1" bestFit="1" customWidth="1"/>
    <col min="12" max="16384" width="9" style="1"/>
  </cols>
  <sheetData>
    <row r="1" spans="1:12">
      <c r="A1" s="194" t="s">
        <v>67</v>
      </c>
      <c r="B1" s="194"/>
      <c r="C1" s="194"/>
      <c r="D1" s="194"/>
      <c r="E1" s="194"/>
      <c r="F1" s="194"/>
      <c r="G1" s="2"/>
      <c r="H1" s="2"/>
      <c r="I1" s="2"/>
    </row>
    <row r="2" spans="1:12">
      <c r="A2" s="194" t="s">
        <v>22</v>
      </c>
      <c r="B2" s="194"/>
      <c r="C2" s="194"/>
      <c r="D2" s="194"/>
      <c r="E2" s="194"/>
      <c r="F2" s="194"/>
      <c r="G2" s="2"/>
      <c r="H2" s="2"/>
      <c r="I2" s="2"/>
    </row>
    <row r="3" spans="1:12">
      <c r="A3" s="194" t="s">
        <v>39</v>
      </c>
      <c r="B3" s="194"/>
      <c r="C3" s="194"/>
      <c r="D3" s="194"/>
      <c r="E3" s="194"/>
      <c r="F3" s="194"/>
      <c r="G3" s="2"/>
      <c r="H3" s="2"/>
      <c r="I3" s="2"/>
    </row>
    <row r="4" spans="1:12">
      <c r="A4" s="194" t="s">
        <v>40</v>
      </c>
      <c r="B4" s="194"/>
      <c r="C4" s="194"/>
      <c r="D4" s="194"/>
      <c r="E4" s="194"/>
      <c r="F4" s="194"/>
      <c r="G4" s="2"/>
      <c r="H4" s="2"/>
      <c r="I4" s="2"/>
    </row>
    <row r="5" spans="1:12">
      <c r="A5" s="194" t="s">
        <v>41</v>
      </c>
      <c r="B5" s="194"/>
      <c r="C5" s="194"/>
      <c r="D5" s="194"/>
      <c r="E5" s="194"/>
      <c r="F5" s="194"/>
      <c r="G5" s="2"/>
      <c r="H5" s="2"/>
      <c r="I5" s="2"/>
    </row>
    <row r="6" spans="1:12">
      <c r="A6" s="195" t="s">
        <v>10</v>
      </c>
      <c r="B6" s="228" t="s">
        <v>48</v>
      </c>
      <c r="C6" s="229"/>
      <c r="D6" s="229"/>
      <c r="E6" s="229"/>
      <c r="F6" s="230" t="s">
        <v>6</v>
      </c>
      <c r="G6" s="2"/>
    </row>
    <row r="7" spans="1:12">
      <c r="A7" s="196"/>
      <c r="B7" s="228" t="s">
        <v>3</v>
      </c>
      <c r="C7" s="229"/>
      <c r="D7" s="229"/>
      <c r="E7" s="233"/>
      <c r="F7" s="231"/>
    </row>
    <row r="8" spans="1:12">
      <c r="A8" s="196"/>
      <c r="B8" s="206" t="s">
        <v>4</v>
      </c>
      <c r="C8" s="206"/>
      <c r="D8" s="206" t="s">
        <v>19</v>
      </c>
      <c r="E8" s="206"/>
      <c r="F8" s="231"/>
    </row>
    <row r="9" spans="1:12">
      <c r="A9" s="197"/>
      <c r="B9" s="69" t="s">
        <v>7</v>
      </c>
      <c r="C9" s="75" t="s">
        <v>38</v>
      </c>
      <c r="D9" s="69" t="s">
        <v>7</v>
      </c>
      <c r="E9" s="75" t="s">
        <v>38</v>
      </c>
      <c r="F9" s="232"/>
    </row>
    <row r="10" spans="1:12">
      <c r="A10" s="5" t="s">
        <v>136</v>
      </c>
      <c r="B10" s="11">
        <v>468</v>
      </c>
      <c r="C10" s="11">
        <v>183000</v>
      </c>
      <c r="D10" s="11">
        <v>468</v>
      </c>
      <c r="E10" s="11">
        <v>183000</v>
      </c>
      <c r="F10" s="12">
        <f>C10+E10</f>
        <v>366000</v>
      </c>
      <c r="G10" s="1" t="s">
        <v>49</v>
      </c>
      <c r="H10" s="1">
        <v>1</v>
      </c>
      <c r="J10" s="1">
        <v>134000</v>
      </c>
    </row>
    <row r="11" spans="1:12">
      <c r="A11" s="7"/>
      <c r="B11" s="21"/>
      <c r="C11" s="21"/>
      <c r="D11" s="21"/>
      <c r="E11" s="21"/>
      <c r="F11" s="20"/>
      <c r="H11" s="1">
        <v>1</v>
      </c>
      <c r="J11" s="1">
        <v>30000</v>
      </c>
      <c r="K11" s="1">
        <v>68810</v>
      </c>
      <c r="L11" s="1" t="s">
        <v>50</v>
      </c>
    </row>
    <row r="12" spans="1:12">
      <c r="A12" s="7"/>
      <c r="B12" s="21"/>
      <c r="C12" s="21"/>
      <c r="D12" s="21"/>
      <c r="E12" s="21"/>
      <c r="F12" s="21"/>
      <c r="H12" s="1">
        <v>1</v>
      </c>
      <c r="J12" s="1">
        <v>30000</v>
      </c>
      <c r="K12" s="1">
        <v>147000</v>
      </c>
      <c r="L12" s="1" t="s">
        <v>51</v>
      </c>
    </row>
    <row r="13" spans="1:12">
      <c r="A13" s="7"/>
      <c r="B13" s="21"/>
      <c r="C13" s="21"/>
      <c r="D13" s="21"/>
      <c r="E13" s="21"/>
      <c r="F13" s="21"/>
      <c r="H13" s="1">
        <v>1</v>
      </c>
      <c r="J13" s="1">
        <v>30000</v>
      </c>
      <c r="K13" s="1">
        <v>9295</v>
      </c>
      <c r="L13" s="1" t="s">
        <v>52</v>
      </c>
    </row>
    <row r="14" spans="1:12">
      <c r="A14" s="7"/>
      <c r="B14" s="21"/>
      <c r="C14" s="21"/>
      <c r="D14" s="21"/>
      <c r="E14" s="21"/>
      <c r="F14" s="21"/>
      <c r="H14" s="1">
        <v>1</v>
      </c>
      <c r="J14" s="1">
        <v>30000</v>
      </c>
      <c r="K14" s="1">
        <v>9295</v>
      </c>
      <c r="L14" s="1" t="s">
        <v>53</v>
      </c>
    </row>
    <row r="15" spans="1:12">
      <c r="A15" s="7"/>
      <c r="B15" s="21"/>
      <c r="C15" s="21"/>
      <c r="D15" s="21"/>
      <c r="E15" s="21"/>
      <c r="F15" s="21"/>
      <c r="H15" s="1">
        <v>1</v>
      </c>
      <c r="J15" s="1">
        <v>30000</v>
      </c>
      <c r="K15" s="1">
        <v>79600</v>
      </c>
      <c r="L15" s="1" t="s">
        <v>54</v>
      </c>
    </row>
    <row r="16" spans="1:12">
      <c r="A16" s="7"/>
      <c r="B16" s="21"/>
      <c r="C16" s="21"/>
      <c r="D16" s="21"/>
      <c r="E16" s="21"/>
      <c r="F16" s="21"/>
      <c r="H16" s="1">
        <v>1</v>
      </c>
      <c r="J16" s="1">
        <v>30000</v>
      </c>
    </row>
    <row r="17" spans="1:11">
      <c r="A17" s="9"/>
      <c r="B17" s="23"/>
      <c r="C17" s="23"/>
      <c r="D17" s="23"/>
      <c r="E17" s="23"/>
      <c r="F17" s="24"/>
      <c r="J17" s="1">
        <f>SUM(J11:J16)</f>
        <v>180000</v>
      </c>
      <c r="K17" s="1">
        <f>SUM(K11:K16)</f>
        <v>314000</v>
      </c>
    </row>
    <row r="18" spans="1:11">
      <c r="A18" s="71" t="s">
        <v>18</v>
      </c>
      <c r="B18" s="22">
        <f>SUM(B10:B17)</f>
        <v>468</v>
      </c>
      <c r="C18" s="22"/>
      <c r="D18" s="22">
        <f>SUM(D10:D17)</f>
        <v>468</v>
      </c>
      <c r="E18" s="22">
        <f>SUM(E10:E17)</f>
        <v>183000</v>
      </c>
      <c r="F18" s="31">
        <f>SUM(F10:F17)</f>
        <v>366000</v>
      </c>
    </row>
  </sheetData>
  <mergeCells count="11">
    <mergeCell ref="A6:A9"/>
    <mergeCell ref="B6:E6"/>
    <mergeCell ref="F6:F9"/>
    <mergeCell ref="B7:E7"/>
    <mergeCell ref="B8:C8"/>
    <mergeCell ref="D8:E8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8"/>
  <sheetViews>
    <sheetView workbookViewId="0">
      <selection activeCell="F12" sqref="F12"/>
    </sheetView>
  </sheetViews>
  <sheetFormatPr defaultColWidth="9" defaultRowHeight="20.25"/>
  <cols>
    <col min="1" max="1" width="18.75" style="1" customWidth="1"/>
    <col min="2" max="2" width="12" style="1" customWidth="1"/>
    <col min="3" max="3" width="33" style="1" customWidth="1"/>
    <col min="4" max="4" width="23.375" style="1" customWidth="1"/>
    <col min="5" max="5" width="13.75" style="1" customWidth="1"/>
    <col min="6" max="16384" width="9" style="1"/>
  </cols>
  <sheetData>
    <row r="1" spans="1:7">
      <c r="A1" s="194" t="s">
        <v>32</v>
      </c>
      <c r="B1" s="194"/>
      <c r="C1" s="194"/>
      <c r="D1" s="194"/>
      <c r="E1" s="32"/>
      <c r="F1" s="2"/>
      <c r="G1" s="2"/>
    </row>
    <row r="2" spans="1:7">
      <c r="A2" s="194" t="s">
        <v>22</v>
      </c>
      <c r="B2" s="194"/>
      <c r="C2" s="194"/>
      <c r="D2" s="194"/>
      <c r="E2" s="32"/>
      <c r="F2" s="2"/>
      <c r="G2" s="2"/>
    </row>
    <row r="3" spans="1:7">
      <c r="A3" s="194" t="s">
        <v>39</v>
      </c>
      <c r="B3" s="194"/>
      <c r="C3" s="194"/>
      <c r="D3" s="194"/>
      <c r="E3" s="32"/>
      <c r="F3" s="2"/>
      <c r="G3" s="2"/>
    </row>
    <row r="4" spans="1:7">
      <c r="A4" s="194" t="s">
        <v>40</v>
      </c>
      <c r="B4" s="194"/>
      <c r="C4" s="194"/>
      <c r="D4" s="194"/>
      <c r="E4" s="32"/>
      <c r="F4" s="2"/>
      <c r="G4" s="2"/>
    </row>
    <row r="5" spans="1:7">
      <c r="A5" s="194" t="s">
        <v>42</v>
      </c>
      <c r="B5" s="194"/>
      <c r="C5" s="194"/>
      <c r="D5" s="194"/>
      <c r="E5" s="2"/>
      <c r="F5" s="2"/>
      <c r="G5" s="2"/>
    </row>
    <row r="6" spans="1:7" ht="15" customHeight="1">
      <c r="A6" s="16"/>
      <c r="B6" s="16"/>
      <c r="C6" s="16"/>
      <c r="D6" s="16"/>
      <c r="E6" s="2"/>
      <c r="F6" s="2"/>
      <c r="G6" s="2"/>
    </row>
    <row r="7" spans="1:7">
      <c r="A7" s="195" t="s">
        <v>10</v>
      </c>
      <c r="B7" s="193" t="s">
        <v>95</v>
      </c>
      <c r="C7" s="193"/>
      <c r="D7" s="230" t="s">
        <v>44</v>
      </c>
      <c r="E7" s="2"/>
    </row>
    <row r="8" spans="1:7">
      <c r="A8" s="196"/>
      <c r="B8" s="193" t="s">
        <v>27</v>
      </c>
      <c r="C8" s="193"/>
      <c r="D8" s="231"/>
    </row>
    <row r="9" spans="1:7" ht="21.75" customHeight="1">
      <c r="A9" s="196"/>
      <c r="B9" s="193" t="s">
        <v>4</v>
      </c>
      <c r="C9" s="193"/>
      <c r="D9" s="231"/>
    </row>
    <row r="10" spans="1:7">
      <c r="A10" s="197"/>
      <c r="B10" s="4" t="s">
        <v>43</v>
      </c>
      <c r="C10" s="4" t="s">
        <v>8</v>
      </c>
      <c r="D10" s="232"/>
    </row>
    <row r="11" spans="1:7">
      <c r="A11" s="5" t="s">
        <v>137</v>
      </c>
      <c r="B11" s="11">
        <v>1</v>
      </c>
      <c r="C11" s="11">
        <v>5000</v>
      </c>
      <c r="D11" s="12">
        <v>5000</v>
      </c>
      <c r="G11" s="12"/>
    </row>
    <row r="12" spans="1:7">
      <c r="A12" s="7"/>
      <c r="B12" s="19"/>
      <c r="C12" s="19"/>
      <c r="D12" s="20"/>
    </row>
    <row r="13" spans="1:7">
      <c r="A13" s="7"/>
      <c r="B13" s="19"/>
      <c r="C13" s="19"/>
      <c r="D13" s="21"/>
    </row>
    <row r="14" spans="1:7">
      <c r="A14" s="7"/>
      <c r="B14" s="19"/>
      <c r="C14" s="19"/>
      <c r="D14" s="20"/>
    </row>
    <row r="15" spans="1:7">
      <c r="A15" s="7"/>
      <c r="B15" s="19"/>
      <c r="C15" s="19"/>
      <c r="D15" s="21"/>
    </row>
    <row r="16" spans="1:7">
      <c r="A16" s="7"/>
      <c r="B16" s="19"/>
      <c r="C16" s="19"/>
      <c r="D16" s="20"/>
    </row>
    <row r="17" spans="1:4">
      <c r="A17" s="28"/>
      <c r="B17" s="29"/>
      <c r="C17" s="29"/>
      <c r="D17" s="30"/>
    </row>
    <row r="18" spans="1:4">
      <c r="A18" s="70" t="s">
        <v>18</v>
      </c>
      <c r="B18" s="22">
        <v>1</v>
      </c>
      <c r="C18" s="22">
        <f>SUM(C11:C17)</f>
        <v>5000</v>
      </c>
      <c r="D18" s="31">
        <f>SUM(D11:D17)</f>
        <v>5000</v>
      </c>
    </row>
  </sheetData>
  <mergeCells count="10">
    <mergeCell ref="A1:D1"/>
    <mergeCell ref="A2:D2"/>
    <mergeCell ref="A3:D3"/>
    <mergeCell ref="A4:D4"/>
    <mergeCell ref="A5:D5"/>
    <mergeCell ref="B7:C7"/>
    <mergeCell ref="A7:A10"/>
    <mergeCell ref="D7:D10"/>
    <mergeCell ref="B8:C8"/>
    <mergeCell ref="B9:C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G19"/>
  <sheetViews>
    <sheetView workbookViewId="0">
      <selection activeCell="C12" sqref="C12"/>
    </sheetView>
  </sheetViews>
  <sheetFormatPr defaultColWidth="9" defaultRowHeight="20.25"/>
  <cols>
    <col min="1" max="1" width="18.75" style="1" customWidth="1"/>
    <col min="2" max="2" width="12" style="1" customWidth="1"/>
    <col min="3" max="3" width="22.875" style="1" customWidth="1"/>
    <col min="4" max="4" width="23.375" style="1" customWidth="1"/>
    <col min="5" max="5" width="13.75" style="1" customWidth="1"/>
    <col min="6" max="16384" width="9" style="1"/>
  </cols>
  <sheetData>
    <row r="1" spans="1:7">
      <c r="A1" s="194" t="s">
        <v>32</v>
      </c>
      <c r="B1" s="194"/>
      <c r="C1" s="194"/>
      <c r="D1" s="194"/>
      <c r="E1" s="32"/>
      <c r="F1" s="2"/>
      <c r="G1" s="2"/>
    </row>
    <row r="2" spans="1:7">
      <c r="A2" s="194" t="s">
        <v>22</v>
      </c>
      <c r="B2" s="194"/>
      <c r="C2" s="194"/>
      <c r="D2" s="194"/>
      <c r="E2" s="32"/>
      <c r="F2" s="2"/>
      <c r="G2" s="2"/>
    </row>
    <row r="3" spans="1:7">
      <c r="A3" s="194" t="s">
        <v>96</v>
      </c>
      <c r="B3" s="194"/>
      <c r="C3" s="194"/>
      <c r="D3" s="194"/>
      <c r="E3" s="32"/>
      <c r="F3" s="2"/>
      <c r="G3" s="2"/>
    </row>
    <row r="4" spans="1:7">
      <c r="A4" s="194" t="s">
        <v>97</v>
      </c>
      <c r="B4" s="194"/>
      <c r="C4" s="194"/>
      <c r="D4" s="194"/>
      <c r="E4" s="32"/>
      <c r="F4" s="2"/>
      <c r="G4" s="2"/>
    </row>
    <row r="5" spans="1:7" ht="15" customHeight="1">
      <c r="A5" s="68"/>
      <c r="B5" s="68"/>
      <c r="C5" s="68"/>
      <c r="D5" s="68"/>
      <c r="E5" s="2"/>
      <c r="F5" s="2"/>
      <c r="G5" s="2"/>
    </row>
    <row r="6" spans="1:7">
      <c r="A6" s="195" t="s">
        <v>10</v>
      </c>
      <c r="B6" s="193" t="s">
        <v>97</v>
      </c>
      <c r="C6" s="193"/>
      <c r="D6" s="230" t="s">
        <v>44</v>
      </c>
      <c r="E6" s="2"/>
    </row>
    <row r="7" spans="1:7">
      <c r="A7" s="196"/>
      <c r="B7" s="199" t="s">
        <v>98</v>
      </c>
      <c r="C7" s="201"/>
      <c r="D7" s="231"/>
      <c r="E7" s="2"/>
    </row>
    <row r="8" spans="1:7">
      <c r="A8" s="196"/>
      <c r="B8" s="199" t="s">
        <v>99</v>
      </c>
      <c r="C8" s="201"/>
      <c r="D8" s="231"/>
      <c r="E8" s="2"/>
    </row>
    <row r="9" spans="1:7">
      <c r="A9" s="196"/>
      <c r="B9" s="193" t="s">
        <v>27</v>
      </c>
      <c r="C9" s="193"/>
      <c r="D9" s="231"/>
    </row>
    <row r="10" spans="1:7" ht="21.75" customHeight="1">
      <c r="A10" s="196"/>
      <c r="B10" s="193" t="s">
        <v>4</v>
      </c>
      <c r="C10" s="193"/>
      <c r="D10" s="231"/>
    </row>
    <row r="11" spans="1:7">
      <c r="A11" s="197"/>
      <c r="B11" s="69" t="s">
        <v>9</v>
      </c>
      <c r="C11" s="69" t="s">
        <v>8</v>
      </c>
      <c r="D11" s="232"/>
    </row>
    <row r="12" spans="1:7">
      <c r="A12" s="5" t="s">
        <v>136</v>
      </c>
      <c r="B12" s="11">
        <v>114</v>
      </c>
      <c r="C12" s="11">
        <v>244100</v>
      </c>
      <c r="D12" s="12">
        <f>C12</f>
        <v>244100</v>
      </c>
      <c r="G12" s="12"/>
    </row>
    <row r="13" spans="1:7">
      <c r="A13" s="7"/>
      <c r="B13" s="19"/>
      <c r="C13" s="19"/>
      <c r="D13" s="20"/>
    </row>
    <row r="14" spans="1:7">
      <c r="A14" s="7"/>
      <c r="B14" s="19"/>
      <c r="C14" s="19"/>
      <c r="D14" s="21"/>
    </row>
    <row r="15" spans="1:7">
      <c r="A15" s="7"/>
      <c r="B15" s="19"/>
      <c r="C15" s="19"/>
      <c r="D15" s="20"/>
    </row>
    <row r="16" spans="1:7">
      <c r="A16" s="7"/>
      <c r="B16" s="19"/>
      <c r="C16" s="19"/>
      <c r="D16" s="21"/>
    </row>
    <row r="17" spans="1:4">
      <c r="A17" s="7"/>
      <c r="B17" s="19"/>
      <c r="C17" s="19"/>
      <c r="D17" s="20"/>
    </row>
    <row r="18" spans="1:4">
      <c r="A18" s="28"/>
      <c r="B18" s="29"/>
      <c r="C18" s="29"/>
      <c r="D18" s="30"/>
    </row>
    <row r="19" spans="1:4">
      <c r="A19" s="70" t="s">
        <v>18</v>
      </c>
      <c r="B19" s="22">
        <v>1</v>
      </c>
      <c r="C19" s="22">
        <f>SUM(C12:C18)</f>
        <v>244100</v>
      </c>
      <c r="D19" s="31">
        <f>SUM(D12:D18)</f>
        <v>244100</v>
      </c>
    </row>
  </sheetData>
  <mergeCells count="11">
    <mergeCell ref="B8:C8"/>
    <mergeCell ref="B7:C7"/>
    <mergeCell ref="A1:D1"/>
    <mergeCell ref="A2:D2"/>
    <mergeCell ref="A3:D3"/>
    <mergeCell ref="A4:D4"/>
    <mergeCell ref="A6:A11"/>
    <mergeCell ref="B6:C6"/>
    <mergeCell ref="D6:D11"/>
    <mergeCell ref="B9:C9"/>
    <mergeCell ref="B10:C10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22"/>
  <sheetViews>
    <sheetView topLeftCell="A7" workbookViewId="0">
      <selection activeCell="H23" sqref="H23"/>
    </sheetView>
  </sheetViews>
  <sheetFormatPr defaultColWidth="9" defaultRowHeight="20.25"/>
  <cols>
    <col min="1" max="1" width="13.25" style="1" customWidth="1"/>
    <col min="2" max="2" width="10" style="1" customWidth="1"/>
    <col min="3" max="3" width="14" style="1" customWidth="1"/>
    <col min="4" max="4" width="10" style="1" customWidth="1"/>
    <col min="5" max="5" width="14" style="1" customWidth="1"/>
    <col min="6" max="6" width="10" style="1" customWidth="1"/>
    <col min="7" max="7" width="14" style="1" customWidth="1"/>
    <col min="8" max="8" width="15.375" style="1" customWidth="1"/>
    <col min="9" max="9" width="21.5" style="1" customWidth="1"/>
    <col min="10" max="10" width="9" style="1" customWidth="1"/>
    <col min="11" max="11" width="9" style="1"/>
    <col min="12" max="12" width="10.125" style="1" bestFit="1" customWidth="1"/>
    <col min="13" max="16384" width="9" style="1"/>
  </cols>
  <sheetData>
    <row r="1" spans="1:16">
      <c r="A1" s="194" t="s">
        <v>67</v>
      </c>
      <c r="B1" s="194"/>
      <c r="C1" s="194"/>
      <c r="D1" s="194"/>
      <c r="E1" s="194"/>
      <c r="F1" s="194"/>
      <c r="G1" s="194"/>
      <c r="H1" s="194"/>
      <c r="I1" s="32"/>
    </row>
    <row r="2" spans="1:16">
      <c r="A2" s="194" t="s">
        <v>68</v>
      </c>
      <c r="B2" s="194"/>
      <c r="C2" s="194"/>
      <c r="D2" s="194"/>
      <c r="E2" s="194"/>
      <c r="F2" s="194"/>
      <c r="G2" s="194"/>
      <c r="H2" s="194"/>
      <c r="I2" s="2"/>
    </row>
    <row r="3" spans="1:16">
      <c r="A3" s="194" t="s">
        <v>100</v>
      </c>
      <c r="B3" s="194"/>
      <c r="C3" s="194"/>
      <c r="D3" s="194"/>
      <c r="E3" s="194"/>
      <c r="F3" s="194"/>
      <c r="G3" s="194"/>
      <c r="H3" s="194"/>
      <c r="I3" s="2"/>
    </row>
    <row r="4" spans="1:16">
      <c r="A4" s="224" t="s">
        <v>97</v>
      </c>
      <c r="B4" s="224"/>
      <c r="C4" s="224"/>
      <c r="D4" s="224"/>
      <c r="E4" s="224"/>
      <c r="F4" s="224"/>
      <c r="G4" s="224"/>
      <c r="H4" s="224"/>
      <c r="I4" s="2"/>
    </row>
    <row r="5" spans="1:16">
      <c r="A5" s="206" t="s">
        <v>10</v>
      </c>
      <c r="B5" s="221" t="s">
        <v>97</v>
      </c>
      <c r="C5" s="222"/>
      <c r="D5" s="222"/>
      <c r="E5" s="222"/>
      <c r="F5" s="222"/>
      <c r="G5" s="222"/>
      <c r="H5" s="222"/>
      <c r="I5" s="223"/>
    </row>
    <row r="6" spans="1:16">
      <c r="A6" s="206"/>
      <c r="B6" s="221" t="s">
        <v>101</v>
      </c>
      <c r="C6" s="222"/>
      <c r="D6" s="222"/>
      <c r="E6" s="222"/>
      <c r="F6" s="222"/>
      <c r="G6" s="222"/>
      <c r="H6" s="222"/>
      <c r="I6" s="223"/>
    </row>
    <row r="7" spans="1:16" ht="53.25" customHeight="1">
      <c r="A7" s="206"/>
      <c r="B7" s="192" t="s">
        <v>102</v>
      </c>
      <c r="C7" s="192"/>
      <c r="D7" s="191" t="s">
        <v>103</v>
      </c>
      <c r="E7" s="191"/>
      <c r="F7" s="191"/>
      <c r="G7" s="191"/>
      <c r="H7" s="230" t="s">
        <v>35</v>
      </c>
      <c r="I7" s="230" t="s">
        <v>35</v>
      </c>
    </row>
    <row r="8" spans="1:16" ht="53.25" customHeight="1">
      <c r="A8" s="206"/>
      <c r="B8" s="192"/>
      <c r="C8" s="192"/>
      <c r="D8" s="192" t="s">
        <v>104</v>
      </c>
      <c r="E8" s="192"/>
      <c r="F8" s="192" t="s">
        <v>105</v>
      </c>
      <c r="G8" s="192"/>
      <c r="H8" s="231"/>
      <c r="I8" s="231"/>
    </row>
    <row r="9" spans="1:16" ht="31.5" customHeight="1">
      <c r="A9" s="206"/>
      <c r="B9" s="206" t="s">
        <v>21</v>
      </c>
      <c r="C9" s="206"/>
      <c r="D9" s="206" t="s">
        <v>21</v>
      </c>
      <c r="E9" s="206"/>
      <c r="F9" s="206" t="s">
        <v>21</v>
      </c>
      <c r="G9" s="206"/>
      <c r="H9" s="231"/>
      <c r="I9" s="231"/>
    </row>
    <row r="10" spans="1:16">
      <c r="A10" s="206"/>
      <c r="B10" s="193" t="s">
        <v>4</v>
      </c>
      <c r="C10" s="193"/>
      <c r="D10" s="193" t="s">
        <v>4</v>
      </c>
      <c r="E10" s="193"/>
      <c r="F10" s="193" t="s">
        <v>19</v>
      </c>
      <c r="G10" s="193"/>
      <c r="H10" s="231"/>
      <c r="I10" s="231"/>
    </row>
    <row r="11" spans="1:16">
      <c r="A11" s="206"/>
      <c r="B11" s="69" t="s">
        <v>9</v>
      </c>
      <c r="C11" s="69" t="s">
        <v>8</v>
      </c>
      <c r="D11" s="69" t="s">
        <v>20</v>
      </c>
      <c r="E11" s="69" t="s">
        <v>8</v>
      </c>
      <c r="F11" s="69" t="s">
        <v>20</v>
      </c>
      <c r="G11" s="69" t="s">
        <v>8</v>
      </c>
      <c r="H11" s="232"/>
      <c r="I11" s="232"/>
    </row>
    <row r="12" spans="1:16">
      <c r="A12" s="67" t="s">
        <v>136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11">
        <v>0</v>
      </c>
      <c r="H12" s="41">
        <f>C12</f>
        <v>0</v>
      </c>
      <c r="I12" s="41">
        <f>D12</f>
        <v>0</v>
      </c>
      <c r="J12" s="1" t="s">
        <v>25</v>
      </c>
      <c r="L12" s="1">
        <v>250</v>
      </c>
      <c r="P12" s="1">
        <v>1</v>
      </c>
    </row>
    <row r="13" spans="1:16">
      <c r="A13" s="7" t="s">
        <v>12</v>
      </c>
      <c r="B13" s="74">
        <f t="shared" ref="B13:B18" si="0">J13*2</f>
        <v>14</v>
      </c>
      <c r="C13" s="74">
        <v>6550</v>
      </c>
      <c r="D13" s="74">
        <v>1</v>
      </c>
      <c r="E13" s="74">
        <v>5000</v>
      </c>
      <c r="F13" s="74">
        <v>1</v>
      </c>
      <c r="G13" s="74">
        <v>2500</v>
      </c>
      <c r="H13" s="59">
        <f t="shared" ref="H13:H18" si="1">E13+G13</f>
        <v>7500</v>
      </c>
      <c r="I13" s="59">
        <f>C13+H13</f>
        <v>14050</v>
      </c>
      <c r="J13" s="58">
        <v>7</v>
      </c>
      <c r="L13" s="18">
        <f t="shared" ref="L13:L18" si="2">C13+250</f>
        <v>6800</v>
      </c>
      <c r="P13" s="1">
        <v>4</v>
      </c>
    </row>
    <row r="14" spans="1:16">
      <c r="A14" s="7" t="s">
        <v>13</v>
      </c>
      <c r="B14" s="74">
        <f t="shared" si="0"/>
        <v>20</v>
      </c>
      <c r="C14" s="74">
        <v>9250</v>
      </c>
      <c r="D14" s="74">
        <v>1</v>
      </c>
      <c r="E14" s="74">
        <v>5000</v>
      </c>
      <c r="F14" s="74">
        <v>1</v>
      </c>
      <c r="G14" s="74">
        <v>2500</v>
      </c>
      <c r="H14" s="59">
        <f t="shared" si="1"/>
        <v>7500</v>
      </c>
      <c r="I14" s="59">
        <f t="shared" ref="I14:I18" si="3">C14+H14</f>
        <v>16750</v>
      </c>
      <c r="J14" s="58">
        <v>10</v>
      </c>
      <c r="L14" s="18">
        <f t="shared" si="2"/>
        <v>9500</v>
      </c>
      <c r="P14" s="1">
        <v>2</v>
      </c>
    </row>
    <row r="15" spans="1:16">
      <c r="A15" s="7" t="s">
        <v>14</v>
      </c>
      <c r="B15" s="74">
        <f t="shared" si="0"/>
        <v>12</v>
      </c>
      <c r="C15" s="74">
        <v>5650</v>
      </c>
      <c r="D15" s="74">
        <v>1</v>
      </c>
      <c r="E15" s="74">
        <v>5000</v>
      </c>
      <c r="F15" s="74">
        <v>1</v>
      </c>
      <c r="G15" s="74">
        <v>2500</v>
      </c>
      <c r="H15" s="59">
        <f t="shared" si="1"/>
        <v>7500</v>
      </c>
      <c r="I15" s="59">
        <f t="shared" si="3"/>
        <v>13150</v>
      </c>
      <c r="J15" s="58">
        <v>6</v>
      </c>
      <c r="L15" s="18">
        <f t="shared" si="2"/>
        <v>5900</v>
      </c>
      <c r="P15" s="1">
        <v>2</v>
      </c>
    </row>
    <row r="16" spans="1:16">
      <c r="A16" s="7" t="s">
        <v>15</v>
      </c>
      <c r="B16" s="74">
        <f t="shared" si="0"/>
        <v>16</v>
      </c>
      <c r="C16" s="74">
        <v>7450</v>
      </c>
      <c r="D16" s="74">
        <v>1</v>
      </c>
      <c r="E16" s="74">
        <v>5000</v>
      </c>
      <c r="F16" s="74">
        <v>1</v>
      </c>
      <c r="G16" s="74">
        <v>2500</v>
      </c>
      <c r="H16" s="59">
        <f t="shared" si="1"/>
        <v>7500</v>
      </c>
      <c r="I16" s="59">
        <f t="shared" si="3"/>
        <v>14950</v>
      </c>
      <c r="J16" s="58">
        <v>8</v>
      </c>
      <c r="L16" s="18">
        <f t="shared" si="2"/>
        <v>7700</v>
      </c>
      <c r="P16" s="1">
        <v>6</v>
      </c>
    </row>
    <row r="17" spans="1:12">
      <c r="A17" s="7" t="s">
        <v>16</v>
      </c>
      <c r="B17" s="74">
        <f t="shared" si="0"/>
        <v>10</v>
      </c>
      <c r="C17" s="74">
        <v>4750</v>
      </c>
      <c r="D17" s="74">
        <v>1</v>
      </c>
      <c r="E17" s="74">
        <v>5000</v>
      </c>
      <c r="F17" s="74">
        <v>1</v>
      </c>
      <c r="G17" s="74">
        <v>2500</v>
      </c>
      <c r="H17" s="59">
        <f t="shared" si="1"/>
        <v>7500</v>
      </c>
      <c r="I17" s="59">
        <f t="shared" si="3"/>
        <v>12250</v>
      </c>
      <c r="J17" s="58">
        <v>5</v>
      </c>
      <c r="L17" s="18">
        <f t="shared" si="2"/>
        <v>5000</v>
      </c>
    </row>
    <row r="18" spans="1:12">
      <c r="A18" s="7" t="s">
        <v>17</v>
      </c>
      <c r="B18" s="74">
        <f t="shared" si="0"/>
        <v>4</v>
      </c>
      <c r="C18" s="74">
        <v>2050</v>
      </c>
      <c r="D18" s="74">
        <v>1</v>
      </c>
      <c r="E18" s="74">
        <v>5000</v>
      </c>
      <c r="F18" s="74">
        <v>1</v>
      </c>
      <c r="G18" s="74">
        <v>2500</v>
      </c>
      <c r="H18" s="59">
        <f t="shared" si="1"/>
        <v>7500</v>
      </c>
      <c r="I18" s="59">
        <f t="shared" si="3"/>
        <v>9550</v>
      </c>
      <c r="J18" s="59">
        <v>2</v>
      </c>
      <c r="L18" s="18">
        <f t="shared" si="2"/>
        <v>2300</v>
      </c>
    </row>
    <row r="19" spans="1:12">
      <c r="A19" s="70" t="s">
        <v>18</v>
      </c>
      <c r="B19" s="31">
        <f t="shared" ref="B19:G19" si="4">SUM(B13:B18)</f>
        <v>76</v>
      </c>
      <c r="C19" s="31">
        <f t="shared" si="4"/>
        <v>35700</v>
      </c>
      <c r="D19" s="31">
        <f t="shared" si="4"/>
        <v>6</v>
      </c>
      <c r="E19" s="31">
        <f t="shared" si="4"/>
        <v>30000</v>
      </c>
      <c r="F19" s="31">
        <f t="shared" si="4"/>
        <v>6</v>
      </c>
      <c r="G19" s="31">
        <f t="shared" si="4"/>
        <v>15000</v>
      </c>
      <c r="H19" s="22">
        <f>SUM(H12:H18)</f>
        <v>45000</v>
      </c>
      <c r="I19" s="22">
        <f>SUM(I12:I18)</f>
        <v>80700</v>
      </c>
    </row>
    <row r="21" spans="1:12">
      <c r="B21" s="104">
        <f>C21/38</f>
        <v>939.47368421052636</v>
      </c>
      <c r="C21" s="18">
        <v>35700</v>
      </c>
      <c r="D21" s="18">
        <f>E21/6</f>
        <v>5000</v>
      </c>
      <c r="E21" s="18">
        <v>30000</v>
      </c>
      <c r="F21" s="18">
        <f>G21/6</f>
        <v>2500</v>
      </c>
      <c r="G21" s="18">
        <v>15000</v>
      </c>
    </row>
    <row r="22" spans="1:12">
      <c r="C22" s="18">
        <f>C21-C19</f>
        <v>0</v>
      </c>
    </row>
  </sheetData>
  <mergeCells count="19">
    <mergeCell ref="H7:H11"/>
    <mergeCell ref="I7:I11"/>
    <mergeCell ref="B6:I6"/>
    <mergeCell ref="A1:H1"/>
    <mergeCell ref="A2:H2"/>
    <mergeCell ref="A3:H3"/>
    <mergeCell ref="A4:H4"/>
    <mergeCell ref="A5:A11"/>
    <mergeCell ref="B10:C10"/>
    <mergeCell ref="D10:E10"/>
    <mergeCell ref="F10:G10"/>
    <mergeCell ref="B7:C8"/>
    <mergeCell ref="D7:G7"/>
    <mergeCell ref="D8:E8"/>
    <mergeCell ref="F8:G8"/>
    <mergeCell ref="B9:C9"/>
    <mergeCell ref="B5:I5"/>
    <mergeCell ref="D9:E9"/>
    <mergeCell ref="F9:G9"/>
  </mergeCells>
  <printOptions horizontalCentered="1"/>
  <pageMargins left="0.70866141732283472" right="0.70866141732283472" top="0.35433070866141736" bottom="0.35433070866141736" header="0.31496062992125984" footer="0.31496062992125984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24"/>
  <sheetViews>
    <sheetView zoomScaleNormal="100" workbookViewId="0">
      <selection activeCell="F8" sqref="F8:I9"/>
    </sheetView>
  </sheetViews>
  <sheetFormatPr defaultColWidth="9" defaultRowHeight="20.25"/>
  <cols>
    <col min="1" max="1" width="13.25" style="1" customWidth="1"/>
    <col min="2" max="2" width="8.875" style="1" customWidth="1"/>
    <col min="3" max="3" width="10.625" style="1" customWidth="1"/>
    <col min="4" max="4" width="8.25" style="1" customWidth="1"/>
    <col min="5" max="5" width="10.375" style="1" customWidth="1"/>
    <col min="6" max="7" width="9.75" style="1" customWidth="1"/>
    <col min="8" max="9" width="10.375" style="1" customWidth="1"/>
    <col min="10" max="10" width="10" style="1" customWidth="1"/>
    <col min="11" max="11" width="7.875" style="1" customWidth="1"/>
    <col min="12" max="12" width="10.375" style="1" customWidth="1"/>
    <col min="13" max="13" width="10.75" style="1" bestFit="1" customWidth="1"/>
    <col min="14" max="14" width="9" style="1" customWidth="1"/>
    <col min="15" max="16384" width="9" style="1"/>
  </cols>
  <sheetData>
    <row r="1" spans="1:20">
      <c r="A1" s="194" t="s">
        <v>67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20">
      <c r="A2" s="194" t="s">
        <v>68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20" ht="24" customHeight="1">
      <c r="A3" s="194" t="s">
        <v>100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20" ht="20.25" customHeight="1">
      <c r="A4" s="224" t="s">
        <v>97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</row>
    <row r="5" spans="1:20">
      <c r="A5" s="206" t="s">
        <v>10</v>
      </c>
      <c r="B5" s="225" t="s">
        <v>97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34" t="s">
        <v>33</v>
      </c>
    </row>
    <row r="6" spans="1:20" ht="24" customHeight="1">
      <c r="A6" s="206"/>
      <c r="B6" s="225" t="s">
        <v>106</v>
      </c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34"/>
    </row>
    <row r="7" spans="1:20" ht="30.75" customHeight="1">
      <c r="A7" s="206"/>
      <c r="B7" s="202" t="s">
        <v>108</v>
      </c>
      <c r="C7" s="203"/>
      <c r="D7" s="202" t="s">
        <v>107</v>
      </c>
      <c r="E7" s="203"/>
      <c r="F7" s="226" t="s">
        <v>109</v>
      </c>
      <c r="G7" s="237"/>
      <c r="H7" s="237"/>
      <c r="I7" s="237"/>
      <c r="J7" s="238"/>
      <c r="K7" s="202" t="s">
        <v>110</v>
      </c>
      <c r="L7" s="203"/>
      <c r="M7" s="234"/>
    </row>
    <row r="8" spans="1:20" ht="41.25" customHeight="1">
      <c r="A8" s="206"/>
      <c r="B8" s="204"/>
      <c r="C8" s="205"/>
      <c r="D8" s="204"/>
      <c r="E8" s="205"/>
      <c r="F8" s="195" t="s">
        <v>21</v>
      </c>
      <c r="G8" s="235"/>
      <c r="H8" s="235"/>
      <c r="I8" s="212"/>
      <c r="J8" s="230" t="s">
        <v>33</v>
      </c>
      <c r="K8" s="204"/>
      <c r="L8" s="205"/>
      <c r="M8" s="234"/>
    </row>
    <row r="9" spans="1:20" ht="21.75" customHeight="1">
      <c r="A9" s="206"/>
      <c r="B9" s="206" t="s">
        <v>21</v>
      </c>
      <c r="C9" s="206"/>
      <c r="D9" s="206" t="s">
        <v>21</v>
      </c>
      <c r="E9" s="206"/>
      <c r="F9" s="197"/>
      <c r="G9" s="236"/>
      <c r="H9" s="236"/>
      <c r="I9" s="214"/>
      <c r="J9" s="231"/>
      <c r="K9" s="206" t="s">
        <v>21</v>
      </c>
      <c r="L9" s="206"/>
      <c r="M9" s="234"/>
    </row>
    <row r="10" spans="1:20" ht="21.75" customHeight="1">
      <c r="A10" s="206"/>
      <c r="B10" s="193" t="s">
        <v>4</v>
      </c>
      <c r="C10" s="193"/>
      <c r="D10" s="193" t="s">
        <v>4</v>
      </c>
      <c r="E10" s="193"/>
      <c r="F10" s="193" t="s">
        <v>4</v>
      </c>
      <c r="G10" s="193"/>
      <c r="H10" s="193" t="s">
        <v>19</v>
      </c>
      <c r="I10" s="193"/>
      <c r="J10" s="231"/>
      <c r="K10" s="193" t="s">
        <v>19</v>
      </c>
      <c r="L10" s="193"/>
      <c r="M10" s="234"/>
    </row>
    <row r="11" spans="1:20" ht="21.75" customHeight="1">
      <c r="A11" s="206"/>
      <c r="B11" s="69" t="s">
        <v>29</v>
      </c>
      <c r="C11" s="69" t="s">
        <v>8</v>
      </c>
      <c r="D11" s="69" t="s">
        <v>29</v>
      </c>
      <c r="E11" s="69" t="s">
        <v>8</v>
      </c>
      <c r="F11" s="69" t="s">
        <v>29</v>
      </c>
      <c r="G11" s="69" t="s">
        <v>8</v>
      </c>
      <c r="H11" s="69" t="s">
        <v>29</v>
      </c>
      <c r="I11" s="69" t="s">
        <v>8</v>
      </c>
      <c r="J11" s="232"/>
      <c r="K11" s="69" t="s">
        <v>29</v>
      </c>
      <c r="L11" s="69" t="s">
        <v>8</v>
      </c>
      <c r="M11" s="234"/>
    </row>
    <row r="12" spans="1:20">
      <c r="A12" s="67" t="s">
        <v>10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T12" s="1">
        <v>1</v>
      </c>
    </row>
    <row r="13" spans="1:20">
      <c r="A13" s="7" t="s">
        <v>12</v>
      </c>
      <c r="B13" s="74">
        <v>10</v>
      </c>
      <c r="C13" s="74">
        <f t="shared" ref="C13:C18" si="0">B13*8700</f>
        <v>87000</v>
      </c>
      <c r="D13" s="74">
        <v>10</v>
      </c>
      <c r="E13" s="74">
        <f t="shared" ref="E13:E18" si="1">D13*12800</f>
        <v>128000</v>
      </c>
      <c r="F13" s="74">
        <v>3</v>
      </c>
      <c r="G13" s="74">
        <f t="shared" ref="G13:G18" si="2">F13*8700</f>
        <v>26100</v>
      </c>
      <c r="H13" s="74">
        <f t="shared" ref="H13:H18" si="3">D13-F13</f>
        <v>7</v>
      </c>
      <c r="I13" s="74">
        <f t="shared" ref="I13:I18" si="4">H13*8700</f>
        <v>60900</v>
      </c>
      <c r="J13" s="59">
        <f t="shared" ref="J13:J18" si="5">G13+I13</f>
        <v>87000</v>
      </c>
      <c r="K13" s="74">
        <f>D13/2</f>
        <v>5</v>
      </c>
      <c r="L13" s="74">
        <f t="shared" ref="L13:L18" si="6">K13*19000</f>
        <v>95000</v>
      </c>
      <c r="M13" s="74">
        <f t="shared" ref="M13:M18" si="7">C13+E13+J13+L13</f>
        <v>397000</v>
      </c>
      <c r="O13" s="18">
        <f>B13-K13</f>
        <v>5</v>
      </c>
      <c r="T13" s="1">
        <v>4</v>
      </c>
    </row>
    <row r="14" spans="1:20">
      <c r="A14" s="7" t="s">
        <v>13</v>
      </c>
      <c r="B14" s="74">
        <v>14</v>
      </c>
      <c r="C14" s="74">
        <f t="shared" si="0"/>
        <v>121800</v>
      </c>
      <c r="D14" s="74">
        <v>14</v>
      </c>
      <c r="E14" s="74">
        <f t="shared" si="1"/>
        <v>179200</v>
      </c>
      <c r="F14" s="74">
        <v>3</v>
      </c>
      <c r="G14" s="74">
        <f t="shared" si="2"/>
        <v>26100</v>
      </c>
      <c r="H14" s="74">
        <f t="shared" si="3"/>
        <v>11</v>
      </c>
      <c r="I14" s="74">
        <f t="shared" si="4"/>
        <v>95700</v>
      </c>
      <c r="J14" s="59">
        <f t="shared" si="5"/>
        <v>121800</v>
      </c>
      <c r="K14" s="74">
        <f>D14/2</f>
        <v>7</v>
      </c>
      <c r="L14" s="74">
        <f t="shared" si="6"/>
        <v>133000</v>
      </c>
      <c r="M14" s="74">
        <f t="shared" si="7"/>
        <v>555800</v>
      </c>
      <c r="O14" s="18">
        <f t="shared" ref="O14:O18" si="8">B14-K14</f>
        <v>7</v>
      </c>
      <c r="T14" s="1">
        <v>2</v>
      </c>
    </row>
    <row r="15" spans="1:20">
      <c r="A15" s="7" t="s">
        <v>14</v>
      </c>
      <c r="B15" s="74">
        <v>10</v>
      </c>
      <c r="C15" s="74">
        <f t="shared" si="0"/>
        <v>87000</v>
      </c>
      <c r="D15" s="74">
        <v>10</v>
      </c>
      <c r="E15" s="74">
        <f t="shared" si="1"/>
        <v>128000</v>
      </c>
      <c r="F15" s="74">
        <v>3</v>
      </c>
      <c r="G15" s="74">
        <f t="shared" si="2"/>
        <v>26100</v>
      </c>
      <c r="H15" s="74">
        <f t="shared" si="3"/>
        <v>7</v>
      </c>
      <c r="I15" s="74">
        <f t="shared" si="4"/>
        <v>60900</v>
      </c>
      <c r="J15" s="59">
        <f t="shared" si="5"/>
        <v>87000</v>
      </c>
      <c r="K15" s="74">
        <f>D15/2</f>
        <v>5</v>
      </c>
      <c r="L15" s="74">
        <f t="shared" si="6"/>
        <v>95000</v>
      </c>
      <c r="M15" s="74">
        <f t="shared" si="7"/>
        <v>397000</v>
      </c>
      <c r="O15" s="18">
        <f t="shared" si="8"/>
        <v>5</v>
      </c>
      <c r="T15" s="1">
        <v>2</v>
      </c>
    </row>
    <row r="16" spans="1:20">
      <c r="A16" s="7" t="s">
        <v>15</v>
      </c>
      <c r="B16" s="74">
        <v>14</v>
      </c>
      <c r="C16" s="74">
        <f t="shared" si="0"/>
        <v>121800</v>
      </c>
      <c r="D16" s="74">
        <v>14</v>
      </c>
      <c r="E16" s="74">
        <f t="shared" si="1"/>
        <v>179200</v>
      </c>
      <c r="F16" s="74">
        <v>3</v>
      </c>
      <c r="G16" s="74">
        <f t="shared" si="2"/>
        <v>26100</v>
      </c>
      <c r="H16" s="74">
        <f t="shared" si="3"/>
        <v>11</v>
      </c>
      <c r="I16" s="74">
        <f t="shared" si="4"/>
        <v>95700</v>
      </c>
      <c r="J16" s="59">
        <f t="shared" si="5"/>
        <v>121800</v>
      </c>
      <c r="K16" s="74">
        <f>D16/2</f>
        <v>7</v>
      </c>
      <c r="L16" s="74">
        <f t="shared" si="6"/>
        <v>133000</v>
      </c>
      <c r="M16" s="74">
        <f t="shared" si="7"/>
        <v>555800</v>
      </c>
      <c r="O16" s="18">
        <f t="shared" si="8"/>
        <v>7</v>
      </c>
      <c r="T16" s="1">
        <v>6</v>
      </c>
    </row>
    <row r="17" spans="1:15">
      <c r="A17" s="7" t="s">
        <v>16</v>
      </c>
      <c r="B17" s="74">
        <v>3</v>
      </c>
      <c r="C17" s="74">
        <f t="shared" si="0"/>
        <v>26100</v>
      </c>
      <c r="D17" s="74">
        <v>3</v>
      </c>
      <c r="E17" s="74">
        <f t="shared" si="1"/>
        <v>38400</v>
      </c>
      <c r="F17" s="74">
        <v>2</v>
      </c>
      <c r="G17" s="74">
        <f t="shared" si="2"/>
        <v>17400</v>
      </c>
      <c r="H17" s="74">
        <f t="shared" si="3"/>
        <v>1</v>
      </c>
      <c r="I17" s="74">
        <f t="shared" si="4"/>
        <v>8700</v>
      </c>
      <c r="J17" s="59">
        <f t="shared" si="5"/>
        <v>26100</v>
      </c>
      <c r="K17" s="74">
        <v>2</v>
      </c>
      <c r="L17" s="74">
        <f t="shared" si="6"/>
        <v>38000</v>
      </c>
      <c r="M17" s="74">
        <f t="shared" si="7"/>
        <v>128600</v>
      </c>
      <c r="O17" s="18">
        <f t="shared" si="8"/>
        <v>1</v>
      </c>
    </row>
    <row r="18" spans="1:15">
      <c r="A18" s="7" t="s">
        <v>17</v>
      </c>
      <c r="B18" s="74">
        <v>3</v>
      </c>
      <c r="C18" s="74">
        <f t="shared" si="0"/>
        <v>26100</v>
      </c>
      <c r="D18" s="74">
        <v>3</v>
      </c>
      <c r="E18" s="74">
        <f t="shared" si="1"/>
        <v>38400</v>
      </c>
      <c r="F18" s="74">
        <v>2</v>
      </c>
      <c r="G18" s="74">
        <f t="shared" si="2"/>
        <v>17400</v>
      </c>
      <c r="H18" s="74">
        <f t="shared" si="3"/>
        <v>1</v>
      </c>
      <c r="I18" s="74">
        <f t="shared" si="4"/>
        <v>8700</v>
      </c>
      <c r="J18" s="59">
        <f t="shared" si="5"/>
        <v>26100</v>
      </c>
      <c r="K18" s="74">
        <v>1</v>
      </c>
      <c r="L18" s="74">
        <f t="shared" si="6"/>
        <v>19000</v>
      </c>
      <c r="M18" s="74">
        <f t="shared" si="7"/>
        <v>109600</v>
      </c>
      <c r="O18" s="18">
        <f t="shared" si="8"/>
        <v>2</v>
      </c>
    </row>
    <row r="19" spans="1:15">
      <c r="A19" s="70" t="s">
        <v>18</v>
      </c>
      <c r="B19" s="31">
        <f t="shared" ref="B19:I19" si="9">SUM(B13:B18)</f>
        <v>54</v>
      </c>
      <c r="C19" s="31">
        <f>SUM(C13:C18)</f>
        <v>469800</v>
      </c>
      <c r="D19" s="31">
        <f t="shared" si="9"/>
        <v>54</v>
      </c>
      <c r="E19" s="31">
        <f t="shared" si="9"/>
        <v>691200</v>
      </c>
      <c r="F19" s="31">
        <f t="shared" si="9"/>
        <v>16</v>
      </c>
      <c r="G19" s="31">
        <f t="shared" si="9"/>
        <v>139200</v>
      </c>
      <c r="H19" s="31">
        <f t="shared" si="9"/>
        <v>38</v>
      </c>
      <c r="I19" s="31">
        <f t="shared" si="9"/>
        <v>330600</v>
      </c>
      <c r="J19" s="22">
        <f>SUM(J12:J18)</f>
        <v>469800</v>
      </c>
      <c r="K19" s="31">
        <f>SUM(K13:K18)</f>
        <v>27</v>
      </c>
      <c r="L19" s="31">
        <f>SUM(L13:L18)</f>
        <v>513000</v>
      </c>
      <c r="M19" s="31">
        <f>SUM(M13:M18)</f>
        <v>2143800</v>
      </c>
      <c r="O19" s="18">
        <f>SUM(O13:O18)</f>
        <v>27</v>
      </c>
    </row>
    <row r="21" spans="1:15">
      <c r="B21" s="64">
        <f>C21/54</f>
        <v>8700</v>
      </c>
      <c r="C21" s="18">
        <v>469800</v>
      </c>
      <c r="D21" s="18">
        <f>E21/54</f>
        <v>12800</v>
      </c>
      <c r="E21" s="18">
        <v>691200</v>
      </c>
      <c r="F21" s="18">
        <f>G21/16</f>
        <v>8700</v>
      </c>
      <c r="G21" s="18">
        <v>139200</v>
      </c>
      <c r="H21" s="18">
        <f>I21/38</f>
        <v>8700</v>
      </c>
      <c r="I21" s="18">
        <v>330600</v>
      </c>
      <c r="K21" s="18">
        <f>L21/27</f>
        <v>19000</v>
      </c>
      <c r="L21" s="18">
        <v>513000</v>
      </c>
    </row>
    <row r="24" spans="1:15">
      <c r="C24" s="82">
        <f>B21+D21</f>
        <v>21500</v>
      </c>
      <c r="D24" s="64">
        <f>C24+F21</f>
        <v>30200</v>
      </c>
    </row>
  </sheetData>
  <mergeCells count="22">
    <mergeCell ref="F10:G10"/>
    <mergeCell ref="H10:I10"/>
    <mergeCell ref="D7:E8"/>
    <mergeCell ref="D9:E9"/>
    <mergeCell ref="A5:A11"/>
    <mergeCell ref="B7:C8"/>
    <mergeCell ref="M5:M11"/>
    <mergeCell ref="A4:M4"/>
    <mergeCell ref="A3:M3"/>
    <mergeCell ref="A2:M2"/>
    <mergeCell ref="A1:M1"/>
    <mergeCell ref="K7:L8"/>
    <mergeCell ref="K9:L9"/>
    <mergeCell ref="K10:L10"/>
    <mergeCell ref="B6:L6"/>
    <mergeCell ref="B5:L5"/>
    <mergeCell ref="F8:I9"/>
    <mergeCell ref="D10:E10"/>
    <mergeCell ref="J8:J11"/>
    <mergeCell ref="F7:J7"/>
    <mergeCell ref="B9:C9"/>
    <mergeCell ref="B10:C10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27"/>
  <sheetViews>
    <sheetView topLeftCell="A22" zoomScale="90" zoomScaleNormal="90" workbookViewId="0">
      <selection activeCell="M5" sqref="M5:M10"/>
    </sheetView>
  </sheetViews>
  <sheetFormatPr defaultColWidth="9" defaultRowHeight="20.25"/>
  <cols>
    <col min="1" max="1" width="9" style="1"/>
    <col min="2" max="2" width="5.125" style="1" customWidth="1"/>
    <col min="3" max="3" width="12.375" style="1" customWidth="1"/>
    <col min="4" max="4" width="11" style="1" customWidth="1"/>
    <col min="5" max="5" width="9" style="1" customWidth="1"/>
    <col min="6" max="6" width="8.75" style="1" customWidth="1"/>
    <col min="7" max="7" width="9.5" style="1" customWidth="1"/>
    <col min="8" max="8" width="8.75" style="1" customWidth="1"/>
    <col min="9" max="9" width="11" style="1" customWidth="1"/>
    <col min="10" max="10" width="9" style="1" customWidth="1"/>
    <col min="11" max="11" width="11" style="1" customWidth="1"/>
    <col min="12" max="12" width="9.25" style="1" customWidth="1"/>
    <col min="13" max="13" width="9.375" style="1" customWidth="1"/>
    <col min="14" max="16384" width="9" style="1"/>
  </cols>
  <sheetData>
    <row r="1" spans="1:16">
      <c r="A1" s="194" t="s">
        <v>67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2"/>
      <c r="O1" s="2"/>
      <c r="P1" s="2"/>
    </row>
    <row r="2" spans="1:16">
      <c r="A2" s="194" t="s">
        <v>111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2"/>
      <c r="O2" s="2"/>
      <c r="P2" s="2"/>
    </row>
    <row r="3" spans="1:16">
      <c r="A3" s="194" t="s">
        <v>112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2"/>
      <c r="O3" s="2"/>
      <c r="P3" s="2"/>
    </row>
    <row r="4" spans="1:16">
      <c r="A4" s="224" t="s">
        <v>113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"/>
      <c r="O4" s="2"/>
      <c r="P4" s="2"/>
    </row>
    <row r="5" spans="1:16" ht="24" customHeight="1">
      <c r="A5" s="206" t="s">
        <v>10</v>
      </c>
      <c r="B5" s="206"/>
      <c r="C5" s="193" t="s">
        <v>114</v>
      </c>
      <c r="D5" s="193"/>
      <c r="E5" s="193"/>
      <c r="F5" s="193"/>
      <c r="G5" s="193"/>
      <c r="H5" s="193" t="s">
        <v>115</v>
      </c>
      <c r="I5" s="193"/>
      <c r="J5" s="193"/>
      <c r="K5" s="193"/>
      <c r="L5" s="193"/>
      <c r="M5" s="241" t="s">
        <v>35</v>
      </c>
      <c r="N5" s="2"/>
      <c r="O5" s="2"/>
      <c r="P5" s="2"/>
    </row>
    <row r="6" spans="1:16">
      <c r="A6" s="206"/>
      <c r="B6" s="206"/>
      <c r="C6" s="202" t="s">
        <v>116</v>
      </c>
      <c r="D6" s="203"/>
      <c r="E6" s="202" t="s">
        <v>117</v>
      </c>
      <c r="F6" s="212"/>
      <c r="G6" s="192" t="s">
        <v>6</v>
      </c>
      <c r="H6" s="202" t="s">
        <v>120</v>
      </c>
      <c r="I6" s="203"/>
      <c r="J6" s="202" t="s">
        <v>119</v>
      </c>
      <c r="K6" s="203"/>
      <c r="L6" s="192" t="s">
        <v>6</v>
      </c>
      <c r="M6" s="242"/>
      <c r="N6" s="2"/>
    </row>
    <row r="7" spans="1:16" ht="44.25" customHeight="1">
      <c r="A7" s="206"/>
      <c r="B7" s="206"/>
      <c r="C7" s="204"/>
      <c r="D7" s="205"/>
      <c r="E7" s="197"/>
      <c r="F7" s="214"/>
      <c r="G7" s="192"/>
      <c r="H7" s="204"/>
      <c r="I7" s="205"/>
      <c r="J7" s="204"/>
      <c r="K7" s="205"/>
      <c r="L7" s="192"/>
      <c r="M7" s="242"/>
    </row>
    <row r="8" spans="1:16">
      <c r="A8" s="206"/>
      <c r="B8" s="206"/>
      <c r="C8" s="193" t="s">
        <v>5</v>
      </c>
      <c r="D8" s="193"/>
      <c r="E8" s="193" t="s">
        <v>27</v>
      </c>
      <c r="F8" s="193"/>
      <c r="G8" s="192"/>
      <c r="H8" s="193" t="s">
        <v>5</v>
      </c>
      <c r="I8" s="193"/>
      <c r="J8" s="193" t="s">
        <v>5</v>
      </c>
      <c r="K8" s="193"/>
      <c r="L8" s="192"/>
      <c r="M8" s="242"/>
    </row>
    <row r="9" spans="1:16" ht="21.75" customHeight="1">
      <c r="A9" s="206"/>
      <c r="B9" s="206"/>
      <c r="C9" s="193" t="s">
        <v>4</v>
      </c>
      <c r="D9" s="193"/>
      <c r="E9" s="193" t="s">
        <v>4</v>
      </c>
      <c r="F9" s="193"/>
      <c r="G9" s="192"/>
      <c r="H9" s="193" t="s">
        <v>4</v>
      </c>
      <c r="I9" s="193"/>
      <c r="J9" s="193" t="s">
        <v>4</v>
      </c>
      <c r="K9" s="193"/>
      <c r="L9" s="192"/>
      <c r="M9" s="242"/>
    </row>
    <row r="10" spans="1:16">
      <c r="A10" s="206"/>
      <c r="B10" s="206"/>
      <c r="C10" s="69" t="s">
        <v>118</v>
      </c>
      <c r="D10" s="69" t="s">
        <v>8</v>
      </c>
      <c r="E10" s="69" t="s">
        <v>45</v>
      </c>
      <c r="F10" s="69" t="s">
        <v>8</v>
      </c>
      <c r="G10" s="192"/>
      <c r="H10" s="69" t="s">
        <v>31</v>
      </c>
      <c r="I10" s="69" t="s">
        <v>8</v>
      </c>
      <c r="J10" s="69" t="s">
        <v>31</v>
      </c>
      <c r="K10" s="69" t="s">
        <v>8</v>
      </c>
      <c r="L10" s="192"/>
      <c r="M10" s="243"/>
    </row>
    <row r="11" spans="1:16">
      <c r="A11" s="5" t="s">
        <v>138</v>
      </c>
      <c r="B11" s="6"/>
      <c r="C11" s="19">
        <v>0</v>
      </c>
      <c r="D11" s="19">
        <v>0</v>
      </c>
      <c r="E11" s="80" t="s">
        <v>133</v>
      </c>
      <c r="F11" s="27">
        <v>7200</v>
      </c>
      <c r="G11" s="12">
        <f>F11</f>
        <v>7200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1">
        <f>G11</f>
        <v>7200</v>
      </c>
      <c r="P11" s="54"/>
    </row>
    <row r="12" spans="1:16">
      <c r="A12" s="7" t="s">
        <v>12</v>
      </c>
      <c r="B12" s="8"/>
      <c r="C12" s="55" t="s">
        <v>126</v>
      </c>
      <c r="D12" s="19">
        <f>51*400</f>
        <v>20400</v>
      </c>
      <c r="E12" s="20">
        <v>0</v>
      </c>
      <c r="F12" s="20">
        <v>0</v>
      </c>
      <c r="G12" s="20">
        <f t="shared" ref="G12:G16" si="0">D12+F12</f>
        <v>20400</v>
      </c>
      <c r="H12" s="81">
        <v>1</v>
      </c>
      <c r="I12" s="19">
        <v>8900</v>
      </c>
      <c r="J12" s="20">
        <v>1</v>
      </c>
      <c r="K12" s="20">
        <f>J12*5000</f>
        <v>5000</v>
      </c>
      <c r="L12" s="20">
        <f t="shared" ref="L12:L17" si="1">I12+K12</f>
        <v>13900</v>
      </c>
      <c r="M12" s="74">
        <f>G12+L12</f>
        <v>34300</v>
      </c>
      <c r="O12" s="1">
        <v>2</v>
      </c>
      <c r="P12" s="1">
        <v>22800</v>
      </c>
    </row>
    <row r="13" spans="1:16">
      <c r="A13" s="7" t="s">
        <v>13</v>
      </c>
      <c r="B13" s="8"/>
      <c r="C13" s="55" t="s">
        <v>127</v>
      </c>
      <c r="D13" s="19">
        <f>52*400</f>
        <v>20800</v>
      </c>
      <c r="E13" s="20">
        <v>0</v>
      </c>
      <c r="F13" s="20">
        <v>0</v>
      </c>
      <c r="G13" s="20">
        <f t="shared" si="0"/>
        <v>20800</v>
      </c>
      <c r="H13" s="81">
        <v>1</v>
      </c>
      <c r="I13" s="19">
        <v>8900</v>
      </c>
      <c r="J13" s="20">
        <v>1</v>
      </c>
      <c r="K13" s="20">
        <f>J13*5000</f>
        <v>5000</v>
      </c>
      <c r="L13" s="20">
        <f t="shared" si="1"/>
        <v>13900</v>
      </c>
      <c r="M13" s="74">
        <f>G13+L13</f>
        <v>34700</v>
      </c>
      <c r="O13" s="1">
        <v>2</v>
      </c>
      <c r="P13" s="1">
        <v>22800</v>
      </c>
    </row>
    <row r="14" spans="1:16">
      <c r="A14" s="7" t="s">
        <v>14</v>
      </c>
      <c r="B14" s="8"/>
      <c r="C14" s="55" t="s">
        <v>128</v>
      </c>
      <c r="D14" s="19">
        <f>40*400</f>
        <v>16000</v>
      </c>
      <c r="E14" s="20">
        <v>0</v>
      </c>
      <c r="F14" s="20">
        <v>0</v>
      </c>
      <c r="G14" s="20">
        <f t="shared" si="0"/>
        <v>16000</v>
      </c>
      <c r="H14" s="81">
        <v>1</v>
      </c>
      <c r="I14" s="19">
        <v>8900</v>
      </c>
      <c r="J14" s="20">
        <v>1</v>
      </c>
      <c r="K14" s="20">
        <f>J14*5000</f>
        <v>5000</v>
      </c>
      <c r="L14" s="20">
        <f t="shared" si="1"/>
        <v>13900</v>
      </c>
      <c r="M14" s="74">
        <f>G14+L14</f>
        <v>29900</v>
      </c>
      <c r="O14" s="1">
        <v>2</v>
      </c>
      <c r="P14" s="1">
        <v>19500</v>
      </c>
    </row>
    <row r="15" spans="1:16">
      <c r="A15" s="7" t="s">
        <v>15</v>
      </c>
      <c r="B15" s="8"/>
      <c r="C15" s="55" t="s">
        <v>129</v>
      </c>
      <c r="D15" s="19">
        <f>44*400</f>
        <v>17600</v>
      </c>
      <c r="E15" s="20">
        <v>0</v>
      </c>
      <c r="F15" s="20">
        <v>0</v>
      </c>
      <c r="G15" s="20">
        <f t="shared" si="0"/>
        <v>17600</v>
      </c>
      <c r="H15" s="81">
        <v>2</v>
      </c>
      <c r="I15" s="19">
        <f>H15*8900</f>
        <v>17800</v>
      </c>
      <c r="J15" s="20">
        <v>2</v>
      </c>
      <c r="K15" s="20">
        <f>J15*5000</f>
        <v>10000</v>
      </c>
      <c r="L15" s="20">
        <f t="shared" si="1"/>
        <v>27800</v>
      </c>
      <c r="M15" s="74">
        <f>G15+L15</f>
        <v>45400</v>
      </c>
      <c r="O15" s="1">
        <v>2</v>
      </c>
      <c r="P15" s="1">
        <v>20700</v>
      </c>
    </row>
    <row r="16" spans="1:16">
      <c r="A16" s="7" t="s">
        <v>16</v>
      </c>
      <c r="B16" s="8"/>
      <c r="C16" s="55" t="s">
        <v>130</v>
      </c>
      <c r="D16" s="19">
        <f>36*400</f>
        <v>14400</v>
      </c>
      <c r="E16" s="20">
        <v>0</v>
      </c>
      <c r="F16" s="20">
        <v>0</v>
      </c>
      <c r="G16" s="20">
        <f t="shared" si="0"/>
        <v>14400</v>
      </c>
      <c r="H16" s="81">
        <v>1</v>
      </c>
      <c r="I16" s="19">
        <v>8900</v>
      </c>
      <c r="J16" s="20">
        <v>1</v>
      </c>
      <c r="K16" s="20">
        <f>J16*5000</f>
        <v>5000</v>
      </c>
      <c r="L16" s="20">
        <f t="shared" si="1"/>
        <v>13900</v>
      </c>
      <c r="M16" s="74">
        <f>G16+L16</f>
        <v>28300</v>
      </c>
      <c r="O16" s="1">
        <v>2</v>
      </c>
      <c r="P16" s="1">
        <v>18300</v>
      </c>
    </row>
    <row r="17" spans="1:16">
      <c r="A17" s="239" t="s">
        <v>17</v>
      </c>
      <c r="B17" s="240"/>
      <c r="C17" s="55" t="s">
        <v>131</v>
      </c>
      <c r="D17" s="19">
        <f>23*400</f>
        <v>9200</v>
      </c>
      <c r="E17" s="20">
        <v>0</v>
      </c>
      <c r="F17" s="20">
        <v>0</v>
      </c>
      <c r="G17" s="78">
        <f>D17+F17</f>
        <v>9200</v>
      </c>
      <c r="H17" s="19">
        <v>0</v>
      </c>
      <c r="I17" s="19">
        <v>0</v>
      </c>
      <c r="J17" s="19">
        <v>0</v>
      </c>
      <c r="K17" s="19">
        <v>0</v>
      </c>
      <c r="L17" s="78">
        <f t="shared" si="1"/>
        <v>0</v>
      </c>
      <c r="M17" s="74">
        <f>G17</f>
        <v>9200</v>
      </c>
      <c r="O17" s="1">
        <v>2</v>
      </c>
      <c r="P17" s="1">
        <v>14700</v>
      </c>
    </row>
    <row r="18" spans="1:16">
      <c r="A18" s="225" t="s">
        <v>18</v>
      </c>
      <c r="B18" s="225"/>
      <c r="C18" s="79" t="s">
        <v>132</v>
      </c>
      <c r="D18" s="22">
        <f>SUM(D12:D17)</f>
        <v>98400</v>
      </c>
      <c r="E18" s="22">
        <f>SUM(E12:E17)</f>
        <v>0</v>
      </c>
      <c r="F18" s="22">
        <f>SUM(F11:F17)</f>
        <v>7200</v>
      </c>
      <c r="G18" s="31">
        <f>SUM(G11:G17)</f>
        <v>105600</v>
      </c>
      <c r="H18" s="22">
        <f>SUM(H12:H17)</f>
        <v>6</v>
      </c>
      <c r="I18" s="22">
        <f>SUM(I12:I17)</f>
        <v>53400</v>
      </c>
      <c r="J18" s="22">
        <f>SUM(J12:J17)</f>
        <v>6</v>
      </c>
      <c r="K18" s="22">
        <f>SUM(K12:K17)</f>
        <v>30000</v>
      </c>
      <c r="L18" s="31">
        <f>SUM(L12:L17)</f>
        <v>83400</v>
      </c>
      <c r="M18" s="31">
        <f>M11+M12+M13+M14+M15+M16+M17</f>
        <v>189000</v>
      </c>
    </row>
    <row r="19" spans="1:16">
      <c r="A19" s="168"/>
      <c r="B19" s="168"/>
      <c r="C19" s="169">
        <f>D19/246</f>
        <v>400</v>
      </c>
      <c r="D19" s="169">
        <v>98400</v>
      </c>
      <c r="E19" s="169"/>
      <c r="F19" s="169"/>
      <c r="G19" s="170"/>
      <c r="H19" s="169">
        <f>I19/6</f>
        <v>8900</v>
      </c>
      <c r="I19" s="169">
        <v>53400</v>
      </c>
      <c r="J19" s="169">
        <f>K19/6</f>
        <v>5000</v>
      </c>
      <c r="K19" s="169">
        <v>30000</v>
      </c>
      <c r="L19" s="170"/>
      <c r="M19" s="170"/>
    </row>
    <row r="20" spans="1:16">
      <c r="A20" s="49"/>
      <c r="B20" s="49"/>
      <c r="C20" s="77"/>
      <c r="D20" s="77"/>
      <c r="E20" s="77"/>
      <c r="F20" s="77"/>
      <c r="G20" s="76"/>
      <c r="H20" s="77"/>
      <c r="I20" s="77"/>
      <c r="J20" s="77"/>
      <c r="K20" s="77"/>
      <c r="L20" s="76"/>
      <c r="M20" s="76"/>
    </row>
    <row r="21" spans="1:16">
      <c r="A21" s="57" t="s">
        <v>46</v>
      </c>
    </row>
    <row r="22" spans="1:16">
      <c r="A22" s="56" t="s">
        <v>121</v>
      </c>
    </row>
    <row r="23" spans="1:16">
      <c r="A23" s="56" t="s">
        <v>123</v>
      </c>
    </row>
    <row r="24" spans="1:16">
      <c r="A24" s="56" t="s">
        <v>124</v>
      </c>
      <c r="K24" s="18">
        <f>D18+F18+I18+K18</f>
        <v>189000</v>
      </c>
    </row>
    <row r="25" spans="1:16">
      <c r="A25" s="56" t="s">
        <v>122</v>
      </c>
    </row>
    <row r="26" spans="1:16">
      <c r="A26" s="56" t="s">
        <v>125</v>
      </c>
    </row>
    <row r="27" spans="1:16">
      <c r="A27" s="56" t="s">
        <v>47</v>
      </c>
    </row>
  </sheetData>
  <mergeCells count="24">
    <mergeCell ref="A1:M1"/>
    <mergeCell ref="A18:B18"/>
    <mergeCell ref="G6:G10"/>
    <mergeCell ref="C8:D8"/>
    <mergeCell ref="E8:F8"/>
    <mergeCell ref="E9:F9"/>
    <mergeCell ref="C9:D9"/>
    <mergeCell ref="A5:B10"/>
    <mergeCell ref="C5:G5"/>
    <mergeCell ref="A17:B17"/>
    <mergeCell ref="A4:M4"/>
    <mergeCell ref="A3:M3"/>
    <mergeCell ref="A2:M2"/>
    <mergeCell ref="M5:M10"/>
    <mergeCell ref="C6:D7"/>
    <mergeCell ref="E6:F7"/>
    <mergeCell ref="H6:I7"/>
    <mergeCell ref="J6:K7"/>
    <mergeCell ref="H5:L5"/>
    <mergeCell ref="L6:L10"/>
    <mergeCell ref="H8:I8"/>
    <mergeCell ref="J8:K8"/>
    <mergeCell ref="H9:I9"/>
    <mergeCell ref="J9:K9"/>
  </mergeCells>
  <pageMargins left="0.7" right="0.7" top="0.75" bottom="0.75" header="0.3" footer="0.3"/>
  <pageSetup paperSize="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19"/>
  <sheetViews>
    <sheetView workbookViewId="0">
      <selection activeCell="D12" sqref="D12"/>
    </sheetView>
  </sheetViews>
  <sheetFormatPr defaultColWidth="9" defaultRowHeight="20.25"/>
  <cols>
    <col min="1" max="1" width="18.75" style="1" customWidth="1"/>
    <col min="2" max="2" width="12" style="1" customWidth="1"/>
    <col min="3" max="3" width="33" style="1" customWidth="1"/>
    <col min="4" max="4" width="23.375" style="1" customWidth="1"/>
    <col min="5" max="5" width="13.75" style="1" customWidth="1"/>
    <col min="6" max="16384" width="9" style="1"/>
  </cols>
  <sheetData>
    <row r="1" spans="1:6">
      <c r="A1" s="194" t="s">
        <v>232</v>
      </c>
      <c r="B1" s="194"/>
      <c r="C1" s="194"/>
      <c r="D1" s="194"/>
      <c r="E1" s="32"/>
      <c r="F1" s="2"/>
    </row>
    <row r="2" spans="1:6">
      <c r="A2" s="194" t="s">
        <v>22</v>
      </c>
      <c r="B2" s="194"/>
      <c r="C2" s="194"/>
      <c r="D2" s="194"/>
      <c r="E2" s="32"/>
      <c r="F2" s="2"/>
    </row>
    <row r="3" spans="1:6">
      <c r="A3" s="194" t="s">
        <v>286</v>
      </c>
      <c r="B3" s="194"/>
      <c r="C3" s="194"/>
      <c r="D3" s="194"/>
      <c r="E3" s="32"/>
      <c r="F3" s="2"/>
    </row>
    <row r="4" spans="1:6">
      <c r="A4" s="194" t="s">
        <v>287</v>
      </c>
      <c r="B4" s="194"/>
      <c r="C4" s="194"/>
      <c r="D4" s="194"/>
      <c r="E4" s="32"/>
      <c r="F4" s="2"/>
    </row>
    <row r="5" spans="1:6" ht="15" customHeight="1">
      <c r="A5" s="105"/>
      <c r="B5" s="105"/>
      <c r="C5" s="105"/>
      <c r="D5" s="105"/>
      <c r="E5" s="2"/>
      <c r="F5" s="2"/>
    </row>
    <row r="6" spans="1:6">
      <c r="A6" s="195" t="s">
        <v>10</v>
      </c>
      <c r="B6" s="244" t="s">
        <v>287</v>
      </c>
      <c r="C6" s="245"/>
      <c r="D6" s="230" t="s">
        <v>44</v>
      </c>
      <c r="E6" s="2"/>
    </row>
    <row r="7" spans="1:6">
      <c r="A7" s="196"/>
      <c r="B7" s="246"/>
      <c r="C7" s="247"/>
      <c r="D7" s="231"/>
      <c r="E7" s="2"/>
    </row>
    <row r="8" spans="1:6">
      <c r="A8" s="196"/>
      <c r="B8" s="248"/>
      <c r="C8" s="249"/>
      <c r="D8" s="231"/>
      <c r="E8" s="2"/>
    </row>
    <row r="9" spans="1:6">
      <c r="A9" s="196"/>
      <c r="B9" s="193" t="s">
        <v>27</v>
      </c>
      <c r="C9" s="193"/>
      <c r="D9" s="231"/>
    </row>
    <row r="10" spans="1:6" ht="21.75" customHeight="1">
      <c r="A10" s="196"/>
      <c r="B10" s="193" t="s">
        <v>4</v>
      </c>
      <c r="C10" s="193"/>
      <c r="D10" s="231"/>
    </row>
    <row r="11" spans="1:6">
      <c r="A11" s="197"/>
      <c r="B11" s="106" t="s">
        <v>92</v>
      </c>
      <c r="C11" s="106" t="s">
        <v>8</v>
      </c>
      <c r="D11" s="232"/>
    </row>
    <row r="12" spans="1:6">
      <c r="A12" s="5" t="s">
        <v>136</v>
      </c>
      <c r="B12" s="11">
        <v>55</v>
      </c>
      <c r="C12" s="11">
        <v>1265000</v>
      </c>
      <c r="D12" s="12">
        <f>C12</f>
        <v>1265000</v>
      </c>
    </row>
    <row r="13" spans="1:6">
      <c r="A13" s="7"/>
      <c r="B13" s="19"/>
      <c r="C13" s="19"/>
      <c r="D13" s="20"/>
    </row>
    <row r="14" spans="1:6">
      <c r="A14" s="7"/>
      <c r="B14" s="19"/>
      <c r="C14" s="19"/>
      <c r="D14" s="21"/>
    </row>
    <row r="15" spans="1:6">
      <c r="A15" s="7"/>
      <c r="B15" s="19"/>
      <c r="C15" s="19"/>
      <c r="D15" s="20"/>
    </row>
    <row r="16" spans="1:6">
      <c r="A16" s="7"/>
      <c r="B16" s="19"/>
      <c r="C16" s="19"/>
      <c r="D16" s="21"/>
    </row>
    <row r="17" spans="1:4">
      <c r="A17" s="7"/>
      <c r="B17" s="19"/>
      <c r="C17" s="19"/>
      <c r="D17" s="20"/>
    </row>
    <row r="18" spans="1:4">
      <c r="A18" s="28"/>
      <c r="B18" s="29"/>
      <c r="C18" s="29"/>
      <c r="D18" s="30"/>
    </row>
    <row r="19" spans="1:4">
      <c r="A19" s="107" t="s">
        <v>18</v>
      </c>
      <c r="B19" s="22">
        <v>1</v>
      </c>
      <c r="C19" s="22">
        <f>SUM(C12:C18)</f>
        <v>1265000</v>
      </c>
      <c r="D19" s="31">
        <f>SUM(D12:D18)</f>
        <v>1265000</v>
      </c>
    </row>
  </sheetData>
  <mergeCells count="9">
    <mergeCell ref="B10:C10"/>
    <mergeCell ref="A1:D1"/>
    <mergeCell ref="A2:D2"/>
    <mergeCell ref="A3:D3"/>
    <mergeCell ref="A4:D4"/>
    <mergeCell ref="A6:A11"/>
    <mergeCell ref="D6:D11"/>
    <mergeCell ref="B9:C9"/>
    <mergeCell ref="B6:C8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19"/>
  <sheetViews>
    <sheetView workbookViewId="0">
      <selection activeCell="E9" sqref="E9"/>
    </sheetView>
  </sheetViews>
  <sheetFormatPr defaultColWidth="9" defaultRowHeight="20.25"/>
  <cols>
    <col min="1" max="1" width="18.75" style="1" customWidth="1"/>
    <col min="2" max="2" width="12" style="1" customWidth="1"/>
    <col min="3" max="3" width="33" style="1" customWidth="1"/>
    <col min="4" max="4" width="23.375" style="1" customWidth="1"/>
    <col min="5" max="5" width="13.75" style="1" customWidth="1"/>
    <col min="6" max="16384" width="9" style="1"/>
  </cols>
  <sheetData>
    <row r="1" spans="1:6">
      <c r="A1" s="194" t="s">
        <v>313</v>
      </c>
      <c r="B1" s="194"/>
      <c r="C1" s="194"/>
      <c r="D1" s="194"/>
      <c r="E1" s="32"/>
      <c r="F1" s="2"/>
    </row>
    <row r="2" spans="1:6">
      <c r="A2" s="194" t="s">
        <v>308</v>
      </c>
      <c r="B2" s="194"/>
      <c r="C2" s="194"/>
      <c r="D2" s="194"/>
      <c r="E2" s="32"/>
      <c r="F2" s="2"/>
    </row>
    <row r="3" spans="1:6">
      <c r="A3" s="194" t="s">
        <v>309</v>
      </c>
      <c r="B3" s="194"/>
      <c r="C3" s="194"/>
      <c r="D3" s="194"/>
      <c r="E3" s="32"/>
      <c r="F3" s="2"/>
    </row>
    <row r="4" spans="1:6">
      <c r="A4" s="194" t="s">
        <v>310</v>
      </c>
      <c r="B4" s="194"/>
      <c r="C4" s="194"/>
      <c r="D4" s="194"/>
      <c r="E4" s="32"/>
      <c r="F4" s="2"/>
    </row>
    <row r="5" spans="1:6" ht="15" customHeight="1">
      <c r="A5" s="187"/>
      <c r="B5" s="187"/>
      <c r="C5" s="187"/>
      <c r="D5" s="187"/>
      <c r="E5" s="2"/>
      <c r="F5" s="2"/>
    </row>
    <row r="6" spans="1:6">
      <c r="A6" s="195" t="s">
        <v>10</v>
      </c>
      <c r="B6" s="195" t="s">
        <v>311</v>
      </c>
      <c r="C6" s="212"/>
      <c r="D6" s="230" t="s">
        <v>44</v>
      </c>
      <c r="E6" s="2"/>
    </row>
    <row r="7" spans="1:6">
      <c r="A7" s="196"/>
      <c r="B7" s="196"/>
      <c r="C7" s="213"/>
      <c r="D7" s="231"/>
      <c r="E7" s="2"/>
    </row>
    <row r="8" spans="1:6">
      <c r="A8" s="196"/>
      <c r="B8" s="197"/>
      <c r="C8" s="214"/>
      <c r="D8" s="231"/>
      <c r="E8" s="2"/>
    </row>
    <row r="9" spans="1:6">
      <c r="A9" s="196"/>
      <c r="B9" s="193" t="s">
        <v>27</v>
      </c>
      <c r="C9" s="193"/>
      <c r="D9" s="231"/>
    </row>
    <row r="10" spans="1:6" ht="21.75" customHeight="1">
      <c r="A10" s="196"/>
      <c r="B10" s="193" t="s">
        <v>19</v>
      </c>
      <c r="C10" s="193"/>
      <c r="D10" s="231"/>
    </row>
    <row r="11" spans="1:6">
      <c r="A11" s="197"/>
      <c r="B11" s="188" t="s">
        <v>312</v>
      </c>
      <c r="C11" s="188" t="s">
        <v>8</v>
      </c>
      <c r="D11" s="232"/>
    </row>
    <row r="12" spans="1:6">
      <c r="A12" s="5" t="s">
        <v>136</v>
      </c>
      <c r="B12" s="11">
        <v>1</v>
      </c>
      <c r="C12" s="11">
        <v>12900</v>
      </c>
      <c r="D12" s="12">
        <f>C12</f>
        <v>12900</v>
      </c>
    </row>
    <row r="13" spans="1:6">
      <c r="A13" s="7"/>
      <c r="B13" s="19"/>
      <c r="C13" s="19"/>
      <c r="D13" s="20"/>
    </row>
    <row r="14" spans="1:6">
      <c r="A14" s="7"/>
      <c r="B14" s="19"/>
      <c r="C14" s="19"/>
      <c r="D14" s="21"/>
    </row>
    <row r="15" spans="1:6">
      <c r="A15" s="7"/>
      <c r="B15" s="19"/>
      <c r="C15" s="19"/>
      <c r="D15" s="20"/>
    </row>
    <row r="16" spans="1:6">
      <c r="A16" s="7"/>
      <c r="B16" s="19"/>
      <c r="C16" s="19"/>
      <c r="D16" s="21"/>
    </row>
    <row r="17" spans="1:4">
      <c r="A17" s="7"/>
      <c r="B17" s="19"/>
      <c r="C17" s="19"/>
      <c r="D17" s="20"/>
    </row>
    <row r="18" spans="1:4">
      <c r="A18" s="28"/>
      <c r="B18" s="29"/>
      <c r="C18" s="29"/>
      <c r="D18" s="30"/>
    </row>
    <row r="19" spans="1:4">
      <c r="A19" s="189" t="s">
        <v>18</v>
      </c>
      <c r="B19" s="22">
        <v>1</v>
      </c>
      <c r="C19" s="22">
        <f>SUM(C12:C18)</f>
        <v>12900</v>
      </c>
      <c r="D19" s="31">
        <f>SUM(D12:D18)</f>
        <v>12900</v>
      </c>
    </row>
  </sheetData>
  <mergeCells count="9">
    <mergeCell ref="A1:D1"/>
    <mergeCell ref="A2:D2"/>
    <mergeCell ref="A3:D3"/>
    <mergeCell ref="A4:D4"/>
    <mergeCell ref="A6:A11"/>
    <mergeCell ref="B6:C8"/>
    <mergeCell ref="D6:D11"/>
    <mergeCell ref="B9:C9"/>
    <mergeCell ref="B10:C10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7"/>
  <sheetViews>
    <sheetView workbookViewId="0">
      <selection activeCell="F5" sqref="F5:F8"/>
    </sheetView>
  </sheetViews>
  <sheetFormatPr defaultColWidth="9" defaultRowHeight="20.25"/>
  <cols>
    <col min="1" max="1" width="14.5" style="1" customWidth="1"/>
    <col min="2" max="2" width="4.375" style="278" bestFit="1" customWidth="1"/>
    <col min="3" max="3" width="48" style="1" customWidth="1"/>
    <col min="4" max="4" width="4.375" style="278" bestFit="1" customWidth="1"/>
    <col min="5" max="5" width="43" style="1" customWidth="1"/>
    <col min="6" max="6" width="16.375" style="1" customWidth="1"/>
    <col min="7" max="8" width="9" style="1"/>
    <col min="9" max="9" width="12.75" style="1" bestFit="1" customWidth="1"/>
    <col min="10" max="16384" width="9" style="1"/>
  </cols>
  <sheetData>
    <row r="1" spans="1:10" ht="21.75" customHeight="1">
      <c r="A1" s="194" t="s">
        <v>67</v>
      </c>
      <c r="B1" s="194"/>
      <c r="C1" s="194"/>
      <c r="D1" s="194"/>
      <c r="E1" s="194"/>
      <c r="F1" s="194"/>
    </row>
    <row r="2" spans="1:10" ht="21.75" customHeight="1">
      <c r="A2" s="194" t="s">
        <v>0</v>
      </c>
      <c r="B2" s="194"/>
      <c r="C2" s="194"/>
      <c r="D2" s="194"/>
      <c r="E2" s="194"/>
      <c r="F2" s="194"/>
    </row>
    <row r="3" spans="1:10" ht="21.75" customHeight="1">
      <c r="A3" s="194" t="s">
        <v>1</v>
      </c>
      <c r="B3" s="194"/>
      <c r="C3" s="194"/>
      <c r="D3" s="194"/>
      <c r="E3" s="194"/>
      <c r="F3" s="194"/>
    </row>
    <row r="4" spans="1:10" ht="21.75" customHeight="1">
      <c r="A4" s="194" t="s">
        <v>36</v>
      </c>
      <c r="B4" s="194"/>
      <c r="C4" s="194"/>
      <c r="D4" s="194"/>
      <c r="E4" s="194"/>
      <c r="F4" s="194"/>
    </row>
    <row r="5" spans="1:10" ht="41.25" customHeight="1">
      <c r="A5" s="206" t="s">
        <v>10</v>
      </c>
      <c r="B5" s="191" t="s">
        <v>63</v>
      </c>
      <c r="C5" s="191"/>
      <c r="D5" s="192" t="s">
        <v>64</v>
      </c>
      <c r="E5" s="192"/>
      <c r="F5" s="192" t="s">
        <v>35</v>
      </c>
    </row>
    <row r="6" spans="1:10" ht="23.25" customHeight="1">
      <c r="A6" s="206"/>
      <c r="B6" s="202" t="s">
        <v>65</v>
      </c>
      <c r="C6" s="203"/>
      <c r="D6" s="209" t="s">
        <v>66</v>
      </c>
      <c r="E6" s="210"/>
      <c r="F6" s="192"/>
    </row>
    <row r="7" spans="1:10">
      <c r="A7" s="206"/>
      <c r="B7" s="193" t="s">
        <v>27</v>
      </c>
      <c r="C7" s="193"/>
      <c r="D7" s="193" t="s">
        <v>27</v>
      </c>
      <c r="E7" s="193"/>
      <c r="F7" s="192"/>
    </row>
    <row r="8" spans="1:10" ht="21" customHeight="1">
      <c r="A8" s="206"/>
      <c r="B8" s="193" t="s">
        <v>4</v>
      </c>
      <c r="C8" s="193"/>
      <c r="D8" s="193" t="s">
        <v>4</v>
      </c>
      <c r="E8" s="193"/>
      <c r="F8" s="192"/>
    </row>
    <row r="9" spans="1:10">
      <c r="A9" s="206"/>
      <c r="B9" s="190" t="s">
        <v>9</v>
      </c>
      <c r="C9" s="4" t="s">
        <v>8</v>
      </c>
      <c r="D9" s="190" t="s">
        <v>9</v>
      </c>
      <c r="E9" s="4" t="s">
        <v>8</v>
      </c>
      <c r="F9" s="38"/>
    </row>
    <row r="10" spans="1:10">
      <c r="A10" s="5" t="s">
        <v>134</v>
      </c>
      <c r="B10" s="46">
        <v>43</v>
      </c>
      <c r="C10" s="65">
        <v>36000</v>
      </c>
      <c r="D10" s="46">
        <v>13</v>
      </c>
      <c r="E10" s="65">
        <v>15300</v>
      </c>
      <c r="F10" s="66">
        <f>C10+E10</f>
        <v>51300</v>
      </c>
      <c r="I10" s="18"/>
    </row>
    <row r="11" spans="1:10">
      <c r="A11" s="7" t="s">
        <v>12</v>
      </c>
      <c r="B11" s="47" t="s">
        <v>11</v>
      </c>
      <c r="C11" s="47" t="s">
        <v>11</v>
      </c>
      <c r="D11" s="47" t="s">
        <v>11</v>
      </c>
      <c r="E11" s="47" t="s">
        <v>11</v>
      </c>
      <c r="F11" s="47" t="str">
        <f t="shared" ref="F11:F16" si="0">E11</f>
        <v xml:space="preserve"> -</v>
      </c>
      <c r="I11" s="18"/>
      <c r="J11" s="64"/>
    </row>
    <row r="12" spans="1:10">
      <c r="A12" s="7" t="s">
        <v>13</v>
      </c>
      <c r="B12" s="47" t="s">
        <v>11</v>
      </c>
      <c r="C12" s="47" t="s">
        <v>11</v>
      </c>
      <c r="D12" s="47" t="s">
        <v>11</v>
      </c>
      <c r="E12" s="47" t="s">
        <v>11</v>
      </c>
      <c r="F12" s="47" t="str">
        <f t="shared" si="0"/>
        <v xml:space="preserve"> -</v>
      </c>
      <c r="I12" s="18"/>
      <c r="J12" s="64"/>
    </row>
    <row r="13" spans="1:10">
      <c r="A13" s="7" t="s">
        <v>14</v>
      </c>
      <c r="B13" s="47" t="s">
        <v>11</v>
      </c>
      <c r="C13" s="47" t="s">
        <v>11</v>
      </c>
      <c r="D13" s="47" t="s">
        <v>11</v>
      </c>
      <c r="E13" s="47" t="s">
        <v>11</v>
      </c>
      <c r="F13" s="47" t="str">
        <f t="shared" si="0"/>
        <v xml:space="preserve"> -</v>
      </c>
      <c r="I13" s="18"/>
      <c r="J13" s="64"/>
    </row>
    <row r="14" spans="1:10">
      <c r="A14" s="7" t="s">
        <v>15</v>
      </c>
      <c r="B14" s="47" t="s">
        <v>11</v>
      </c>
      <c r="C14" s="47" t="s">
        <v>11</v>
      </c>
      <c r="D14" s="47" t="s">
        <v>11</v>
      </c>
      <c r="E14" s="47" t="s">
        <v>11</v>
      </c>
      <c r="F14" s="47" t="str">
        <f t="shared" si="0"/>
        <v xml:space="preserve"> -</v>
      </c>
      <c r="I14" s="18"/>
      <c r="J14" s="64"/>
    </row>
    <row r="15" spans="1:10">
      <c r="A15" s="28" t="s">
        <v>16</v>
      </c>
      <c r="B15" s="47" t="s">
        <v>11</v>
      </c>
      <c r="C15" s="47" t="s">
        <v>11</v>
      </c>
      <c r="D15" s="47" t="s">
        <v>11</v>
      </c>
      <c r="E15" s="47" t="s">
        <v>11</v>
      </c>
      <c r="F15" s="47" t="str">
        <f t="shared" si="0"/>
        <v xml:space="preserve"> -</v>
      </c>
      <c r="I15" s="18"/>
      <c r="J15" s="64"/>
    </row>
    <row r="16" spans="1:10">
      <c r="A16" s="10" t="s">
        <v>17</v>
      </c>
      <c r="B16" s="47" t="s">
        <v>11</v>
      </c>
      <c r="C16" s="47" t="s">
        <v>11</v>
      </c>
      <c r="D16" s="47" t="s">
        <v>11</v>
      </c>
      <c r="E16" s="47" t="s">
        <v>11</v>
      </c>
      <c r="F16" s="47" t="str">
        <f t="shared" si="0"/>
        <v xml:space="preserve"> -</v>
      </c>
      <c r="I16" s="18"/>
      <c r="J16" s="64"/>
    </row>
    <row r="17" spans="1:10">
      <c r="A17" s="43" t="s">
        <v>18</v>
      </c>
      <c r="B17" s="31">
        <f>SUM(B10:B13)</f>
        <v>43</v>
      </c>
      <c r="C17" s="22">
        <f>SUM(C10:C13)</f>
        <v>36000</v>
      </c>
      <c r="D17" s="31">
        <f>SUM(D11:D16)</f>
        <v>0</v>
      </c>
      <c r="E17" s="22">
        <f>SUM(E10:E16)</f>
        <v>15300</v>
      </c>
      <c r="F17" s="48">
        <f>SUM(F10:F16)</f>
        <v>51300</v>
      </c>
      <c r="I17" s="18"/>
      <c r="J17" s="64"/>
    </row>
  </sheetData>
  <mergeCells count="14">
    <mergeCell ref="A1:F1"/>
    <mergeCell ref="A2:F2"/>
    <mergeCell ref="A3:F3"/>
    <mergeCell ref="A4:F4"/>
    <mergeCell ref="A5:A9"/>
    <mergeCell ref="B5:C5"/>
    <mergeCell ref="D5:E5"/>
    <mergeCell ref="F5:F8"/>
    <mergeCell ref="B8:C8"/>
    <mergeCell ref="D8:E8"/>
    <mergeCell ref="B7:C7"/>
    <mergeCell ref="D7:E7"/>
    <mergeCell ref="B6:C6"/>
    <mergeCell ref="D6:E6"/>
  </mergeCells>
  <pageMargins left="0.31496062992125984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03"/>
  <sheetViews>
    <sheetView topLeftCell="A37" zoomScale="120" zoomScaleNormal="120" workbookViewId="0">
      <selection activeCell="A41" sqref="A41"/>
    </sheetView>
  </sheetViews>
  <sheetFormatPr defaultColWidth="8.75" defaultRowHeight="18.75"/>
  <cols>
    <col min="1" max="1" width="68.375" style="83" customWidth="1"/>
    <col min="2" max="3" width="15" style="83" customWidth="1"/>
    <col min="4" max="4" width="8.75" style="83"/>
    <col min="5" max="8" width="12.375" style="83" bestFit="1" customWidth="1"/>
    <col min="9" max="16384" width="8.75" style="83"/>
  </cols>
  <sheetData>
    <row r="1" spans="1:4" ht="17.25" customHeight="1">
      <c r="A1" s="250" t="s">
        <v>142</v>
      </c>
      <c r="B1" s="250"/>
      <c r="C1" s="250"/>
    </row>
    <row r="2" spans="1:4" ht="17.25" customHeight="1">
      <c r="A2" s="251" t="s">
        <v>306</v>
      </c>
      <c r="B2" s="251"/>
      <c r="C2" s="251"/>
    </row>
    <row r="3" spans="1:4" ht="20.45" customHeight="1">
      <c r="A3" s="254" t="s">
        <v>140</v>
      </c>
      <c r="B3" s="254"/>
      <c r="C3" s="254"/>
    </row>
    <row r="4" spans="1:4" ht="42.4" customHeight="1">
      <c r="A4" s="84" t="s">
        <v>141</v>
      </c>
      <c r="B4" s="85" t="s">
        <v>8</v>
      </c>
      <c r="C4" s="126" t="s">
        <v>46</v>
      </c>
      <c r="D4" s="140" t="s">
        <v>233</v>
      </c>
    </row>
    <row r="5" spans="1:4" ht="15" customHeight="1">
      <c r="A5" s="86" t="s">
        <v>143</v>
      </c>
      <c r="B5" s="87"/>
      <c r="C5" s="127"/>
      <c r="D5" s="141"/>
    </row>
    <row r="6" spans="1:4" ht="15" customHeight="1">
      <c r="A6" s="88"/>
      <c r="B6" s="87"/>
      <c r="C6" s="127"/>
      <c r="D6" s="141"/>
    </row>
    <row r="7" spans="1:4" ht="15.75" customHeight="1">
      <c r="A7" s="252" t="s">
        <v>144</v>
      </c>
      <c r="B7" s="89"/>
      <c r="C7" s="128"/>
      <c r="D7" s="141"/>
    </row>
    <row r="8" spans="1:4" ht="22.15" customHeight="1">
      <c r="A8" s="253"/>
      <c r="B8" s="90"/>
      <c r="C8" s="128"/>
      <c r="D8" s="141"/>
    </row>
    <row r="9" spans="1:4" ht="15" customHeight="1">
      <c r="A9" s="91" t="s">
        <v>145</v>
      </c>
      <c r="B9" s="92"/>
      <c r="C9" s="129"/>
      <c r="D9" s="141"/>
    </row>
    <row r="10" spans="1:4" ht="15" customHeight="1">
      <c r="A10" s="93" t="s">
        <v>146</v>
      </c>
      <c r="B10" s="94"/>
      <c r="C10" s="130"/>
      <c r="D10" s="141"/>
    </row>
    <row r="11" spans="1:4" ht="15" customHeight="1">
      <c r="A11" s="95" t="s">
        <v>147</v>
      </c>
      <c r="B11" s="87"/>
      <c r="C11" s="127"/>
      <c r="D11" s="141"/>
    </row>
    <row r="12" spans="1:4" ht="15" customHeight="1">
      <c r="A12" s="95" t="s">
        <v>148</v>
      </c>
      <c r="B12" s="87"/>
      <c r="C12" s="127"/>
      <c r="D12" s="141"/>
    </row>
    <row r="13" spans="1:4" ht="15" customHeight="1">
      <c r="A13" s="95" t="s">
        <v>149</v>
      </c>
      <c r="B13" s="87"/>
      <c r="C13" s="127"/>
      <c r="D13" s="141"/>
    </row>
    <row r="14" spans="1:4" ht="15" customHeight="1">
      <c r="A14" s="96" t="s">
        <v>150</v>
      </c>
      <c r="B14" s="97"/>
      <c r="C14" s="127"/>
      <c r="D14" s="141"/>
    </row>
    <row r="15" spans="1:4" ht="15" customHeight="1">
      <c r="A15" s="98" t="s">
        <v>151</v>
      </c>
      <c r="B15" s="88"/>
      <c r="C15" s="127"/>
      <c r="D15" s="141"/>
    </row>
    <row r="16" spans="1:4" ht="15" customHeight="1">
      <c r="A16" s="98" t="s">
        <v>152</v>
      </c>
      <c r="B16" s="97">
        <f>'จปฐ (เตรียมความพร้อม)'!C12</f>
        <v>4700</v>
      </c>
      <c r="C16" s="131" t="s">
        <v>135</v>
      </c>
      <c r="D16" s="141">
        <v>1</v>
      </c>
    </row>
    <row r="17" spans="1:4" ht="15" customHeight="1">
      <c r="A17" s="99" t="s">
        <v>153</v>
      </c>
      <c r="B17" s="97">
        <f>'จปฐ (เตรียมความพร้อม)'!E12</f>
        <v>9300</v>
      </c>
      <c r="C17" s="131" t="s">
        <v>135</v>
      </c>
      <c r="D17" s="141">
        <v>1</v>
      </c>
    </row>
    <row r="18" spans="1:4" ht="15" customHeight="1">
      <c r="A18" s="96" t="s">
        <v>154</v>
      </c>
      <c r="B18" s="97"/>
      <c r="C18" s="127"/>
      <c r="D18" s="141"/>
    </row>
    <row r="19" spans="1:4" ht="15" customHeight="1">
      <c r="A19" s="98" t="s">
        <v>155</v>
      </c>
      <c r="B19" s="97">
        <f>'จปฐ (เตรียมความพร้อม)'!H19</f>
        <v>126600</v>
      </c>
      <c r="C19" s="131" t="s">
        <v>217</v>
      </c>
      <c r="D19" s="141">
        <v>1</v>
      </c>
    </row>
    <row r="20" spans="1:4" ht="15" customHeight="1">
      <c r="A20" s="98" t="s">
        <v>156</v>
      </c>
      <c r="B20" s="97">
        <f>'จปฐ (เตรียมความพร้อม)'!J19</f>
        <v>69600</v>
      </c>
      <c r="C20" s="131" t="s">
        <v>135</v>
      </c>
      <c r="D20" s="141">
        <v>1</v>
      </c>
    </row>
    <row r="21" spans="1:4" ht="15" customHeight="1">
      <c r="A21" s="96" t="s">
        <v>157</v>
      </c>
      <c r="B21" s="97"/>
      <c r="C21" s="127"/>
      <c r="D21" s="141"/>
    </row>
    <row r="22" spans="1:4" ht="15" customHeight="1">
      <c r="A22" s="98" t="s">
        <v>158</v>
      </c>
      <c r="B22" s="97">
        <f>'จปฐ (เตรียมความพร้อม)'!M19</f>
        <v>29000</v>
      </c>
      <c r="C22" s="131" t="s">
        <v>135</v>
      </c>
      <c r="D22" s="141">
        <v>1</v>
      </c>
    </row>
    <row r="23" spans="1:4" ht="15" customHeight="1">
      <c r="A23" s="95" t="s">
        <v>159</v>
      </c>
      <c r="B23" s="87"/>
      <c r="C23" s="127"/>
      <c r="D23" s="141"/>
    </row>
    <row r="24" spans="1:4" ht="15" customHeight="1">
      <c r="A24" s="96" t="s">
        <v>218</v>
      </c>
      <c r="B24" s="97">
        <f>สารสนเทศความมั่นคง!C17</f>
        <v>36000</v>
      </c>
      <c r="C24" s="131" t="s">
        <v>135</v>
      </c>
      <c r="D24" s="141">
        <v>1</v>
      </c>
    </row>
    <row r="25" spans="1:4" ht="16.899999999999999" customHeight="1">
      <c r="A25" s="100" t="s">
        <v>160</v>
      </c>
      <c r="B25" s="87"/>
      <c r="C25" s="127"/>
      <c r="D25" s="141"/>
    </row>
    <row r="26" spans="1:4" ht="15" customHeight="1">
      <c r="A26" s="96" t="s">
        <v>161</v>
      </c>
      <c r="B26" s="97">
        <f>สารสนเทศความมั่นคง!E17</f>
        <v>15300</v>
      </c>
      <c r="C26" s="131" t="s">
        <v>135</v>
      </c>
      <c r="D26" s="141">
        <v>1</v>
      </c>
    </row>
    <row r="27" spans="1:4" ht="15" customHeight="1">
      <c r="A27" s="91" t="s">
        <v>162</v>
      </c>
      <c r="B27" s="92"/>
      <c r="C27" s="129"/>
      <c r="D27" s="141"/>
    </row>
    <row r="28" spans="1:4" ht="15" customHeight="1">
      <c r="A28" s="101" t="s">
        <v>163</v>
      </c>
      <c r="B28" s="94"/>
      <c r="C28" s="130"/>
      <c r="D28" s="141"/>
    </row>
    <row r="29" spans="1:4" ht="15" customHeight="1">
      <c r="A29" s="95" t="s">
        <v>164</v>
      </c>
      <c r="B29" s="87"/>
      <c r="C29" s="127"/>
      <c r="D29" s="141"/>
    </row>
    <row r="30" spans="1:4" ht="15" customHeight="1">
      <c r="A30" s="102" t="s">
        <v>165</v>
      </c>
      <c r="B30" s="97"/>
      <c r="C30" s="127"/>
      <c r="D30" s="141"/>
    </row>
    <row r="31" spans="1:4" ht="15" customHeight="1">
      <c r="A31" s="96" t="s">
        <v>166</v>
      </c>
      <c r="B31" s="97">
        <f>แผนชุมชน!D18</f>
        <v>376200</v>
      </c>
      <c r="C31" s="131" t="s">
        <v>217</v>
      </c>
      <c r="D31" s="141">
        <v>1</v>
      </c>
    </row>
    <row r="32" spans="1:4" ht="15" customHeight="1">
      <c r="A32" s="95" t="s">
        <v>221</v>
      </c>
      <c r="B32" s="87"/>
      <c r="C32" s="127"/>
      <c r="D32" s="141"/>
    </row>
    <row r="33" spans="1:7" ht="15" customHeight="1">
      <c r="A33" s="95" t="s">
        <v>220</v>
      </c>
      <c r="B33" s="87"/>
      <c r="C33" s="127"/>
      <c r="D33" s="141"/>
    </row>
    <row r="34" spans="1:7" ht="15" customHeight="1">
      <c r="A34" s="102" t="s">
        <v>219</v>
      </c>
      <c r="B34" s="97">
        <f>ผู้นำสัมมาชีพ!C18</f>
        <v>75000</v>
      </c>
      <c r="C34" s="131" t="s">
        <v>217</v>
      </c>
      <c r="D34" s="141">
        <v>1</v>
      </c>
    </row>
    <row r="35" spans="1:7" ht="15" customHeight="1">
      <c r="A35" s="102" t="s">
        <v>167</v>
      </c>
      <c r="B35" s="97"/>
      <c r="C35" s="127"/>
      <c r="D35" s="141"/>
    </row>
    <row r="36" spans="1:7" ht="15" customHeight="1">
      <c r="A36" s="96" t="s">
        <v>168</v>
      </c>
      <c r="B36" s="97">
        <f>ผู้นำสัมมาชีพ!H18</f>
        <v>629250</v>
      </c>
      <c r="C36" s="131" t="s">
        <v>217</v>
      </c>
      <c r="D36" s="142" t="s">
        <v>234</v>
      </c>
    </row>
    <row r="37" spans="1:7" ht="15" customHeight="1">
      <c r="A37" s="102" t="s">
        <v>169</v>
      </c>
      <c r="B37" s="97"/>
      <c r="C37" s="127"/>
      <c r="D37" s="141"/>
    </row>
    <row r="38" spans="1:7" ht="15" customHeight="1">
      <c r="A38" s="96" t="s">
        <v>170</v>
      </c>
      <c r="B38" s="97">
        <f>สัมมาชีพประชารัฐ!F16</f>
        <v>59600</v>
      </c>
      <c r="C38" s="131" t="s">
        <v>139</v>
      </c>
      <c r="D38" s="142" t="s">
        <v>234</v>
      </c>
      <c r="G38" s="171">
        <f>SUM(B31:B38)</f>
        <v>1140050</v>
      </c>
    </row>
    <row r="39" spans="1:7" ht="15" customHeight="1">
      <c r="A39" s="108" t="s">
        <v>222</v>
      </c>
      <c r="B39" s="109"/>
      <c r="C39" s="132"/>
      <c r="D39" s="141"/>
    </row>
    <row r="40" spans="1:7" ht="15" customHeight="1">
      <c r="A40" s="110" t="s">
        <v>223</v>
      </c>
      <c r="B40" s="111"/>
      <c r="C40" s="133"/>
      <c r="D40" s="141"/>
    </row>
    <row r="41" spans="1:7" ht="15" customHeight="1">
      <c r="A41" s="110" t="s">
        <v>171</v>
      </c>
      <c r="B41" s="111"/>
      <c r="C41" s="133"/>
      <c r="D41" s="141"/>
    </row>
    <row r="42" spans="1:7" ht="15" customHeight="1">
      <c r="A42" s="113" t="s">
        <v>172</v>
      </c>
      <c r="B42" s="114"/>
      <c r="C42" s="133"/>
      <c r="D42" s="141"/>
    </row>
    <row r="43" spans="1:7" ht="15" customHeight="1">
      <c r="A43" s="115" t="s">
        <v>173</v>
      </c>
      <c r="B43" s="114">
        <f>ศูนย์จัดการกองทุนชุมชน!C17</f>
        <v>16400</v>
      </c>
      <c r="C43" s="134" t="s">
        <v>135</v>
      </c>
      <c r="D43" s="141">
        <v>1</v>
      </c>
    </row>
    <row r="44" spans="1:7" ht="15" customHeight="1">
      <c r="A44" s="115" t="s">
        <v>174</v>
      </c>
      <c r="B44" s="114">
        <f>ศูนย์จัดการกองทุนชุมชน!E17</f>
        <v>107100</v>
      </c>
      <c r="C44" s="134" t="s">
        <v>135</v>
      </c>
      <c r="D44" s="141">
        <v>1</v>
      </c>
    </row>
    <row r="45" spans="1:7" ht="15" customHeight="1">
      <c r="A45" s="113" t="s">
        <v>175</v>
      </c>
      <c r="B45" s="114">
        <f>ศูนย์จัดการกองทุนชุมชน!H17</f>
        <v>11900</v>
      </c>
      <c r="C45" s="134" t="s">
        <v>135</v>
      </c>
      <c r="D45" s="141">
        <v>1</v>
      </c>
    </row>
    <row r="46" spans="1:7" ht="15" customHeight="1">
      <c r="A46" s="113" t="s">
        <v>176</v>
      </c>
      <c r="B46" s="114">
        <f>ศูนย์จัดการกองทุนชุมชน!J17</f>
        <v>42300</v>
      </c>
      <c r="C46" s="134" t="s">
        <v>135</v>
      </c>
      <c r="D46" s="141">
        <v>1</v>
      </c>
    </row>
    <row r="47" spans="1:7" ht="15" customHeight="1">
      <c r="A47" s="110" t="s">
        <v>177</v>
      </c>
      <c r="B47" s="111"/>
      <c r="C47" s="133"/>
      <c r="D47" s="141"/>
    </row>
    <row r="48" spans="1:7" ht="15" customHeight="1">
      <c r="A48" s="113" t="s">
        <v>225</v>
      </c>
      <c r="B48" s="114">
        <f>'ศูนย์จัดการกองทุนชุมชน (2)'!C18</f>
        <v>48600</v>
      </c>
      <c r="C48" s="135" t="s">
        <v>136</v>
      </c>
      <c r="D48" s="141">
        <v>1</v>
      </c>
    </row>
    <row r="49" spans="1:8" ht="15" customHeight="1">
      <c r="A49" s="113" t="s">
        <v>178</v>
      </c>
      <c r="B49" s="114">
        <f>'ศูนย์จัดการกองทุนชุมชน (3)'!C18</f>
        <v>88800</v>
      </c>
      <c r="C49" s="134" t="s">
        <v>14</v>
      </c>
      <c r="D49" s="141">
        <v>1</v>
      </c>
    </row>
    <row r="50" spans="1:8" ht="15" customHeight="1">
      <c r="A50" s="113" t="s">
        <v>179</v>
      </c>
      <c r="B50" s="114"/>
      <c r="C50" s="133"/>
      <c r="D50" s="141"/>
    </row>
    <row r="51" spans="1:8" ht="15" customHeight="1">
      <c r="A51" s="115" t="s">
        <v>180</v>
      </c>
      <c r="B51" s="114">
        <f>'ศูนย์จัดการกองทุนชุมชน (2)'!E18</f>
        <v>10000</v>
      </c>
      <c r="C51" s="135" t="s">
        <v>136</v>
      </c>
      <c r="D51" s="141">
        <v>1</v>
      </c>
    </row>
    <row r="52" spans="1:8" ht="15" customHeight="1">
      <c r="A52" s="115" t="s">
        <v>181</v>
      </c>
      <c r="B52" s="114">
        <f>'ศูนย์จัดการกองทุนชุมชน (2)'!G18</f>
        <v>190000</v>
      </c>
      <c r="C52" s="135" t="s">
        <v>136</v>
      </c>
      <c r="D52" s="141">
        <v>1</v>
      </c>
    </row>
    <row r="53" spans="1:8" ht="15" customHeight="1">
      <c r="A53" s="116" t="s">
        <v>226</v>
      </c>
      <c r="B53" s="117"/>
      <c r="C53" s="136"/>
      <c r="D53" s="141"/>
    </row>
    <row r="54" spans="1:8" ht="15" customHeight="1">
      <c r="A54" s="110" t="s">
        <v>182</v>
      </c>
      <c r="B54" s="111"/>
      <c r="C54" s="133"/>
      <c r="D54" s="141"/>
    </row>
    <row r="55" spans="1:8" ht="15" customHeight="1">
      <c r="A55" s="110" t="s">
        <v>183</v>
      </c>
      <c r="B55" s="111"/>
      <c r="C55" s="133"/>
      <c r="D55" s="141"/>
    </row>
    <row r="56" spans="1:8" ht="15" customHeight="1">
      <c r="A56" s="113" t="s">
        <v>184</v>
      </c>
      <c r="B56" s="114"/>
      <c r="C56" s="133"/>
      <c r="D56" s="141"/>
    </row>
    <row r="57" spans="1:8" ht="15" customHeight="1">
      <c r="A57" s="115" t="s">
        <v>185</v>
      </c>
      <c r="B57" s="114">
        <f>'โรงเรียน OTOP'!C18</f>
        <v>364200</v>
      </c>
      <c r="C57" s="137" t="s">
        <v>136</v>
      </c>
      <c r="D57" s="141">
        <v>1</v>
      </c>
    </row>
    <row r="58" spans="1:8" ht="15" customHeight="1">
      <c r="A58" s="113" t="s">
        <v>186</v>
      </c>
      <c r="B58" s="114"/>
      <c r="C58" s="133"/>
      <c r="D58" s="141"/>
    </row>
    <row r="59" spans="1:8" ht="15" customHeight="1">
      <c r="A59" s="115" t="s">
        <v>187</v>
      </c>
      <c r="B59" s="114">
        <f>ผลิตภัณพ์ชุมชน!C18</f>
        <v>140000</v>
      </c>
      <c r="C59" s="137" t="s">
        <v>136</v>
      </c>
      <c r="D59" s="141">
        <v>1</v>
      </c>
    </row>
    <row r="60" spans="1:8" ht="15" customHeight="1">
      <c r="A60" s="115" t="s">
        <v>188</v>
      </c>
      <c r="B60" s="114">
        <f>ผลิตภัณพ์ชุมชน!E18</f>
        <v>320000</v>
      </c>
      <c r="C60" s="137" t="s">
        <v>136</v>
      </c>
      <c r="D60" s="141">
        <v>1</v>
      </c>
    </row>
    <row r="61" spans="1:8" ht="15" customHeight="1">
      <c r="A61" s="113" t="s">
        <v>189</v>
      </c>
      <c r="B61" s="114">
        <f>ผลิตภัณพ์ชุมชน!H18</f>
        <v>77600</v>
      </c>
      <c r="C61" s="137" t="s">
        <v>136</v>
      </c>
      <c r="D61" s="141">
        <v>1</v>
      </c>
      <c r="F61" s="171">
        <f>SUM(B57:B61)</f>
        <v>901800</v>
      </c>
    </row>
    <row r="62" spans="1:8" ht="15" customHeight="1">
      <c r="A62" s="115" t="s">
        <v>287</v>
      </c>
      <c r="B62" s="114">
        <v>1265000</v>
      </c>
      <c r="C62" s="137" t="s">
        <v>136</v>
      </c>
      <c r="D62" s="141">
        <v>1</v>
      </c>
      <c r="E62" s="83">
        <v>1</v>
      </c>
      <c r="F62" s="83">
        <v>2</v>
      </c>
      <c r="G62" s="83">
        <v>3</v>
      </c>
      <c r="H62" s="83">
        <v>4</v>
      </c>
    </row>
    <row r="63" spans="1:8" ht="15" customHeight="1">
      <c r="A63" s="118" t="s">
        <v>190</v>
      </c>
      <c r="B63" s="117"/>
      <c r="C63" s="136"/>
      <c r="D63" s="141"/>
    </row>
    <row r="64" spans="1:8" ht="15" customHeight="1">
      <c r="A64" s="110" t="s">
        <v>191</v>
      </c>
      <c r="B64" s="111"/>
      <c r="C64" s="133"/>
      <c r="D64" s="141"/>
    </row>
    <row r="65" spans="1:4" ht="15" customHeight="1">
      <c r="A65" s="110" t="s">
        <v>227</v>
      </c>
      <c r="B65" s="111"/>
      <c r="C65" s="133"/>
      <c r="D65" s="141"/>
    </row>
    <row r="66" spans="1:4" ht="15" customHeight="1">
      <c r="A66" s="113" t="s">
        <v>192</v>
      </c>
      <c r="B66" s="114"/>
      <c r="C66" s="133"/>
      <c r="D66" s="142"/>
    </row>
    <row r="67" spans="1:4" ht="15" customHeight="1">
      <c r="A67" s="115" t="s">
        <v>228</v>
      </c>
      <c r="B67" s="114">
        <f>ไทยช่วยไทย!F10</f>
        <v>366000</v>
      </c>
      <c r="C67" s="137" t="s">
        <v>136</v>
      </c>
      <c r="D67" s="142" t="s">
        <v>235</v>
      </c>
    </row>
    <row r="68" spans="1:4" ht="15" customHeight="1">
      <c r="A68" s="110" t="s">
        <v>193</v>
      </c>
      <c r="B68" s="111"/>
      <c r="C68" s="133"/>
      <c r="D68" s="141"/>
    </row>
    <row r="69" spans="1:4" ht="15" customHeight="1">
      <c r="A69" s="113" t="s">
        <v>194</v>
      </c>
      <c r="B69" s="114">
        <f>จริยธรรม!D11</f>
        <v>5000</v>
      </c>
      <c r="C69" s="134" t="s">
        <v>137</v>
      </c>
      <c r="D69" s="141">
        <v>1</v>
      </c>
    </row>
    <row r="70" spans="1:4" ht="15" customHeight="1">
      <c r="A70" s="118" t="s">
        <v>195</v>
      </c>
      <c r="B70" s="117"/>
      <c r="C70" s="136"/>
      <c r="D70" s="141"/>
    </row>
    <row r="71" spans="1:4" ht="15" customHeight="1">
      <c r="A71" s="110" t="s">
        <v>97</v>
      </c>
      <c r="B71" s="111"/>
      <c r="C71" s="133"/>
      <c r="D71" s="141"/>
    </row>
    <row r="72" spans="1:4" ht="15" customHeight="1">
      <c r="A72" s="110" t="s">
        <v>196</v>
      </c>
      <c r="B72" s="111"/>
      <c r="C72" s="133"/>
      <c r="D72" s="141"/>
    </row>
    <row r="73" spans="1:4" ht="15" customHeight="1">
      <c r="A73" s="113" t="s">
        <v>197</v>
      </c>
      <c r="B73" s="114"/>
      <c r="C73" s="133"/>
      <c r="D73" s="141"/>
    </row>
    <row r="74" spans="1:4" ht="15" customHeight="1">
      <c r="A74" s="115" t="s">
        <v>198</v>
      </c>
      <c r="B74" s="114">
        <f>'หมู่บ้าน ศกก'!D12</f>
        <v>244100</v>
      </c>
      <c r="C74" s="137" t="s">
        <v>136</v>
      </c>
      <c r="D74" s="141">
        <v>1</v>
      </c>
    </row>
    <row r="75" spans="1:4" ht="15" customHeight="1">
      <c r="A75" s="115" t="s">
        <v>229</v>
      </c>
      <c r="B75" s="114">
        <f>'หมู่บ้าน ศกก2 อช.'!C19</f>
        <v>35700</v>
      </c>
      <c r="C75" s="134" t="s">
        <v>217</v>
      </c>
      <c r="D75" s="141">
        <v>1</v>
      </c>
    </row>
    <row r="76" spans="1:4" ht="15" customHeight="1">
      <c r="A76" s="119" t="s">
        <v>230</v>
      </c>
      <c r="B76" s="112"/>
      <c r="C76" s="133"/>
      <c r="D76" s="141"/>
    </row>
    <row r="77" spans="1:4" ht="15" customHeight="1">
      <c r="A77" s="115" t="s">
        <v>199</v>
      </c>
      <c r="B77" s="114"/>
      <c r="C77" s="133"/>
      <c r="D77" s="141"/>
    </row>
    <row r="78" spans="1:4" ht="15" customHeight="1">
      <c r="A78" s="119" t="s">
        <v>200</v>
      </c>
      <c r="B78" s="112"/>
      <c r="C78" s="133"/>
      <c r="D78" s="141"/>
    </row>
    <row r="79" spans="1:4" ht="15" customHeight="1">
      <c r="A79" s="119" t="s">
        <v>201</v>
      </c>
      <c r="B79" s="114">
        <f>'หมู่บ้าน ศกก2 อช.'!E19</f>
        <v>30000</v>
      </c>
      <c r="C79" s="134" t="s">
        <v>217</v>
      </c>
      <c r="D79" s="141">
        <v>2</v>
      </c>
    </row>
    <row r="80" spans="1:4" ht="15" customHeight="1">
      <c r="A80" s="119" t="s">
        <v>202</v>
      </c>
      <c r="B80" s="114">
        <f>'หมู่บ้าน ศกก2 อช.'!G21</f>
        <v>15000</v>
      </c>
      <c r="C80" s="134" t="s">
        <v>217</v>
      </c>
      <c r="D80" s="141">
        <v>2</v>
      </c>
    </row>
    <row r="81" spans="1:8" ht="15" customHeight="1">
      <c r="A81" s="113" t="s">
        <v>203</v>
      </c>
      <c r="B81" s="114"/>
      <c r="C81" s="133"/>
      <c r="D81" s="141"/>
    </row>
    <row r="82" spans="1:8" ht="15" customHeight="1">
      <c r="A82" s="115" t="s">
        <v>231</v>
      </c>
      <c r="B82" s="114">
        <f>'หมู่บ้าน ศกก3'!C19</f>
        <v>469800</v>
      </c>
      <c r="C82" s="134" t="s">
        <v>217</v>
      </c>
      <c r="D82" s="141">
        <v>1</v>
      </c>
    </row>
    <row r="83" spans="1:8" ht="15" customHeight="1">
      <c r="A83" s="115" t="s">
        <v>204</v>
      </c>
      <c r="B83" s="114">
        <f>'หมู่บ้าน ศกก3'!E19</f>
        <v>691200</v>
      </c>
      <c r="C83" s="134" t="s">
        <v>217</v>
      </c>
      <c r="D83" s="141">
        <v>1</v>
      </c>
    </row>
    <row r="84" spans="1:8" ht="15" customHeight="1">
      <c r="A84" s="115" t="s">
        <v>205</v>
      </c>
      <c r="B84" s="114">
        <f>'หมู่บ้าน ศกก3'!J19</f>
        <v>469800</v>
      </c>
      <c r="C84" s="134" t="s">
        <v>217</v>
      </c>
      <c r="D84" s="141">
        <v>1</v>
      </c>
    </row>
    <row r="85" spans="1:8" ht="16.899999999999999" customHeight="1">
      <c r="A85" s="115" t="s">
        <v>206</v>
      </c>
      <c r="B85" s="114">
        <f>'หมู่บ้าน ศกก3'!L19</f>
        <v>513000</v>
      </c>
      <c r="C85" s="134" t="s">
        <v>217</v>
      </c>
      <c r="D85" s="141">
        <v>2</v>
      </c>
    </row>
    <row r="86" spans="1:8" ht="15.75" customHeight="1">
      <c r="A86" s="120" t="s">
        <v>207</v>
      </c>
      <c r="B86" s="121"/>
      <c r="C86" s="138"/>
      <c r="D86" s="141"/>
      <c r="H86" s="83" t="s">
        <v>307</v>
      </c>
    </row>
    <row r="87" spans="1:8" ht="15" customHeight="1">
      <c r="A87" s="122" t="s">
        <v>208</v>
      </c>
      <c r="B87" s="123"/>
      <c r="C87" s="139"/>
      <c r="D87" s="141"/>
    </row>
    <row r="88" spans="1:8" ht="15" customHeight="1">
      <c r="A88" s="118" t="s">
        <v>209</v>
      </c>
      <c r="B88" s="117"/>
      <c r="C88" s="136"/>
      <c r="D88" s="141"/>
    </row>
    <row r="89" spans="1:8" ht="15" customHeight="1">
      <c r="A89" s="110" t="s">
        <v>210</v>
      </c>
      <c r="B89" s="111"/>
      <c r="C89" s="133"/>
      <c r="D89" s="141"/>
    </row>
    <row r="90" spans="1:8" ht="15" customHeight="1">
      <c r="A90" s="113" t="s">
        <v>211</v>
      </c>
      <c r="B90" s="114"/>
      <c r="C90" s="133"/>
      <c r="D90" s="141"/>
    </row>
    <row r="91" spans="1:8" ht="15" customHeight="1">
      <c r="A91" s="115" t="s">
        <v>212</v>
      </c>
      <c r="B91" s="114">
        <f>กองทุนแม่!D18</f>
        <v>98400</v>
      </c>
      <c r="C91" s="134" t="s">
        <v>217</v>
      </c>
      <c r="D91" s="141">
        <v>1</v>
      </c>
    </row>
    <row r="92" spans="1:8" ht="15" customHeight="1">
      <c r="A92" s="115" t="s">
        <v>213</v>
      </c>
      <c r="B92" s="114">
        <f>กองทุนแม่!F18</f>
        <v>7200</v>
      </c>
      <c r="C92" s="134" t="s">
        <v>139</v>
      </c>
      <c r="D92" s="141">
        <v>1</v>
      </c>
    </row>
    <row r="93" spans="1:8" ht="15" customHeight="1">
      <c r="A93" s="113" t="s">
        <v>214</v>
      </c>
      <c r="B93" s="114"/>
      <c r="C93" s="133"/>
      <c r="D93" s="141"/>
    </row>
    <row r="94" spans="1:8" ht="15" customHeight="1">
      <c r="A94" s="115" t="s">
        <v>215</v>
      </c>
      <c r="B94" s="114">
        <f>กองทุนแม่!I18</f>
        <v>53400</v>
      </c>
      <c r="C94" s="134" t="s">
        <v>217</v>
      </c>
      <c r="D94" s="141">
        <v>1</v>
      </c>
    </row>
    <row r="95" spans="1:8" ht="15" customHeight="1">
      <c r="A95" s="115" t="s">
        <v>216</v>
      </c>
      <c r="B95" s="114">
        <f>กองทุนแม่!K18</f>
        <v>30000</v>
      </c>
      <c r="C95" s="134" t="s">
        <v>217</v>
      </c>
      <c r="D95" s="141">
        <v>1</v>
      </c>
    </row>
    <row r="96" spans="1:8" ht="15" customHeight="1">
      <c r="A96" s="115"/>
      <c r="B96" s="114"/>
      <c r="C96" s="134"/>
      <c r="D96" s="141"/>
    </row>
    <row r="97" spans="1:8" ht="15" customHeight="1">
      <c r="A97" s="115"/>
      <c r="B97" s="114"/>
      <c r="C97" s="137"/>
      <c r="D97" s="141"/>
      <c r="E97" s="83">
        <v>1</v>
      </c>
      <c r="F97" s="83">
        <v>2</v>
      </c>
      <c r="G97" s="83">
        <v>3</v>
      </c>
      <c r="H97" s="83">
        <v>4</v>
      </c>
    </row>
    <row r="98" spans="1:8" ht="23.25" customHeight="1">
      <c r="A98" s="186" t="s">
        <v>35</v>
      </c>
      <c r="B98" s="257">
        <f>B16+B17+B19+B20+B22+B24+B26+B31+B34+B36+B38+B43+B44+B45+B46+B48+B49+B51+B52+B57+B59+B60+B61+B67+B69+B74+B75+B79+B80+B82+B83+B84+B85+B91+B92+B94+B95+B62</f>
        <v>7141050</v>
      </c>
      <c r="C98" s="255"/>
      <c r="E98" s="83">
        <v>35.78</v>
      </c>
      <c r="F98" s="83">
        <v>66.98</v>
      </c>
      <c r="G98" s="83">
        <v>85.73</v>
      </c>
      <c r="H98" s="83">
        <v>100</v>
      </c>
    </row>
    <row r="99" spans="1:8">
      <c r="A99" s="124" t="str">
        <f>BAHTTEXT(B98)</f>
        <v>เจ็ดล้านหนึ่งแสนสี่หมื่นหนึ่งพันห้าสิบบาทถ้วน</v>
      </c>
      <c r="B99" s="258"/>
      <c r="C99" s="256"/>
      <c r="E99" s="125">
        <f>B98*E98/100</f>
        <v>2555067.69</v>
      </c>
      <c r="F99" s="125">
        <f>B98*F98/100</f>
        <v>4783075.29</v>
      </c>
      <c r="G99" s="125">
        <f>B98*G98/100</f>
        <v>6122022.165</v>
      </c>
      <c r="H99" s="125">
        <f>B98*H98/100</f>
        <v>7141050</v>
      </c>
    </row>
    <row r="100" spans="1:8">
      <c r="E100" s="83">
        <v>40</v>
      </c>
      <c r="F100" s="83">
        <v>75</v>
      </c>
      <c r="G100" s="83">
        <v>95</v>
      </c>
      <c r="H100" s="83">
        <v>100</v>
      </c>
    </row>
    <row r="101" spans="1:8">
      <c r="B101" s="83">
        <f>COUNT(B16:B95)</f>
        <v>38</v>
      </c>
      <c r="E101" s="125">
        <f>B98*E100/100</f>
        <v>2856420</v>
      </c>
      <c r="F101" s="125">
        <f>B98*F100/100</f>
        <v>5355787.5</v>
      </c>
      <c r="G101" s="125">
        <f>B98*G100/100</f>
        <v>6783997.5</v>
      </c>
      <c r="H101" s="125">
        <f>B98*H100/100</f>
        <v>7141050</v>
      </c>
    </row>
    <row r="102" spans="1:8">
      <c r="B102" s="83">
        <v>13</v>
      </c>
    </row>
    <row r="103" spans="1:8">
      <c r="B103" s="83">
        <v>24</v>
      </c>
    </row>
  </sheetData>
  <autoFilter ref="A4:H4">
    <sortState ref="A5:H5">
      <sortCondition ref="C4"/>
    </sortState>
  </autoFilter>
  <mergeCells count="6">
    <mergeCell ref="A1:C1"/>
    <mergeCell ref="A2:C2"/>
    <mergeCell ref="A7:A8"/>
    <mergeCell ref="A3:C3"/>
    <mergeCell ref="C98:C99"/>
    <mergeCell ref="B98:B99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1"/>
  <sheetViews>
    <sheetView workbookViewId="0">
      <selection activeCell="I91" sqref="I91"/>
    </sheetView>
  </sheetViews>
  <sheetFormatPr defaultRowHeight="18.75" customHeight="1"/>
  <cols>
    <col min="1" max="1" width="3.375" style="161" customWidth="1"/>
    <col min="2" max="2" width="78.25" style="162" customWidth="1"/>
    <col min="3" max="6" width="9.75" style="161" customWidth="1"/>
    <col min="7" max="7" width="10.5" style="161" customWidth="1"/>
    <col min="8" max="8" width="8.75" style="163" customWidth="1"/>
    <col min="9" max="9" width="15.5" style="161" customWidth="1"/>
    <col min="10" max="10" width="7.75" style="161" customWidth="1"/>
    <col min="11" max="11" width="16.125" style="161" bestFit="1" customWidth="1"/>
    <col min="12" max="12" width="3.5" style="143" customWidth="1"/>
    <col min="13" max="256" width="9" style="154"/>
    <col min="257" max="257" width="3.375" style="154" customWidth="1"/>
    <col min="258" max="258" width="44.25" style="154" customWidth="1"/>
    <col min="259" max="259" width="8.125" style="154" customWidth="1"/>
    <col min="260" max="260" width="4.25" style="154" customWidth="1"/>
    <col min="261" max="261" width="7.75" style="154" customWidth="1"/>
    <col min="262" max="262" width="8" style="154" customWidth="1"/>
    <col min="263" max="263" width="8.875" style="154" customWidth="1"/>
    <col min="264" max="264" width="8.75" style="154" customWidth="1"/>
    <col min="265" max="265" width="15.5" style="154" customWidth="1"/>
    <col min="266" max="266" width="7.75" style="154" customWidth="1"/>
    <col min="267" max="267" width="11.875" style="154" customWidth="1"/>
    <col min="268" max="268" width="3.5" style="154" customWidth="1"/>
    <col min="269" max="512" width="9" style="154"/>
    <col min="513" max="513" width="3.375" style="154" customWidth="1"/>
    <col min="514" max="514" width="44.25" style="154" customWidth="1"/>
    <col min="515" max="515" width="8.125" style="154" customWidth="1"/>
    <col min="516" max="516" width="4.25" style="154" customWidth="1"/>
    <col min="517" max="517" width="7.75" style="154" customWidth="1"/>
    <col min="518" max="518" width="8" style="154" customWidth="1"/>
    <col min="519" max="519" width="8.875" style="154" customWidth="1"/>
    <col min="520" max="520" width="8.75" style="154" customWidth="1"/>
    <col min="521" max="521" width="15.5" style="154" customWidth="1"/>
    <col min="522" max="522" width="7.75" style="154" customWidth="1"/>
    <col min="523" max="523" width="11.875" style="154" customWidth="1"/>
    <col min="524" max="524" width="3.5" style="154" customWidth="1"/>
    <col min="525" max="768" width="9" style="154"/>
    <col min="769" max="769" width="3.375" style="154" customWidth="1"/>
    <col min="770" max="770" width="44.25" style="154" customWidth="1"/>
    <col min="771" max="771" width="8.125" style="154" customWidth="1"/>
    <col min="772" max="772" width="4.25" style="154" customWidth="1"/>
    <col min="773" max="773" width="7.75" style="154" customWidth="1"/>
    <col min="774" max="774" width="8" style="154" customWidth="1"/>
    <col min="775" max="775" width="8.875" style="154" customWidth="1"/>
    <col min="776" max="776" width="8.75" style="154" customWidth="1"/>
    <col min="777" max="777" width="15.5" style="154" customWidth="1"/>
    <col min="778" max="778" width="7.75" style="154" customWidth="1"/>
    <col min="779" max="779" width="11.875" style="154" customWidth="1"/>
    <col min="780" max="780" width="3.5" style="154" customWidth="1"/>
    <col min="781" max="1024" width="9" style="154"/>
    <col min="1025" max="1025" width="3.375" style="154" customWidth="1"/>
    <col min="1026" max="1026" width="44.25" style="154" customWidth="1"/>
    <col min="1027" max="1027" width="8.125" style="154" customWidth="1"/>
    <col min="1028" max="1028" width="4.25" style="154" customWidth="1"/>
    <col min="1029" max="1029" width="7.75" style="154" customWidth="1"/>
    <col min="1030" max="1030" width="8" style="154" customWidth="1"/>
    <col min="1031" max="1031" width="8.875" style="154" customWidth="1"/>
    <col min="1032" max="1032" width="8.75" style="154" customWidth="1"/>
    <col min="1033" max="1033" width="15.5" style="154" customWidth="1"/>
    <col min="1034" max="1034" width="7.75" style="154" customWidth="1"/>
    <col min="1035" max="1035" width="11.875" style="154" customWidth="1"/>
    <col min="1036" max="1036" width="3.5" style="154" customWidth="1"/>
    <col min="1037" max="1280" width="9" style="154"/>
    <col min="1281" max="1281" width="3.375" style="154" customWidth="1"/>
    <col min="1282" max="1282" width="44.25" style="154" customWidth="1"/>
    <col min="1283" max="1283" width="8.125" style="154" customWidth="1"/>
    <col min="1284" max="1284" width="4.25" style="154" customWidth="1"/>
    <col min="1285" max="1285" width="7.75" style="154" customWidth="1"/>
    <col min="1286" max="1286" width="8" style="154" customWidth="1"/>
    <col min="1287" max="1287" width="8.875" style="154" customWidth="1"/>
    <col min="1288" max="1288" width="8.75" style="154" customWidth="1"/>
    <col min="1289" max="1289" width="15.5" style="154" customWidth="1"/>
    <col min="1290" max="1290" width="7.75" style="154" customWidth="1"/>
    <col min="1291" max="1291" width="11.875" style="154" customWidth="1"/>
    <col min="1292" max="1292" width="3.5" style="154" customWidth="1"/>
    <col min="1293" max="1536" width="9" style="154"/>
    <col min="1537" max="1537" width="3.375" style="154" customWidth="1"/>
    <col min="1538" max="1538" width="44.25" style="154" customWidth="1"/>
    <col min="1539" max="1539" width="8.125" style="154" customWidth="1"/>
    <col min="1540" max="1540" width="4.25" style="154" customWidth="1"/>
    <col min="1541" max="1541" width="7.75" style="154" customWidth="1"/>
    <col min="1542" max="1542" width="8" style="154" customWidth="1"/>
    <col min="1543" max="1543" width="8.875" style="154" customWidth="1"/>
    <col min="1544" max="1544" width="8.75" style="154" customWidth="1"/>
    <col min="1545" max="1545" width="15.5" style="154" customWidth="1"/>
    <col min="1546" max="1546" width="7.75" style="154" customWidth="1"/>
    <col min="1547" max="1547" width="11.875" style="154" customWidth="1"/>
    <col min="1548" max="1548" width="3.5" style="154" customWidth="1"/>
    <col min="1549" max="1792" width="9" style="154"/>
    <col min="1793" max="1793" width="3.375" style="154" customWidth="1"/>
    <col min="1794" max="1794" width="44.25" style="154" customWidth="1"/>
    <col min="1795" max="1795" width="8.125" style="154" customWidth="1"/>
    <col min="1796" max="1796" width="4.25" style="154" customWidth="1"/>
    <col min="1797" max="1797" width="7.75" style="154" customWidth="1"/>
    <col min="1798" max="1798" width="8" style="154" customWidth="1"/>
    <col min="1799" max="1799" width="8.875" style="154" customWidth="1"/>
    <col min="1800" max="1800" width="8.75" style="154" customWidth="1"/>
    <col min="1801" max="1801" width="15.5" style="154" customWidth="1"/>
    <col min="1802" max="1802" width="7.75" style="154" customWidth="1"/>
    <col min="1803" max="1803" width="11.875" style="154" customWidth="1"/>
    <col min="1804" max="1804" width="3.5" style="154" customWidth="1"/>
    <col min="1805" max="2048" width="9" style="154"/>
    <col min="2049" max="2049" width="3.375" style="154" customWidth="1"/>
    <col min="2050" max="2050" width="44.25" style="154" customWidth="1"/>
    <col min="2051" max="2051" width="8.125" style="154" customWidth="1"/>
    <col min="2052" max="2052" width="4.25" style="154" customWidth="1"/>
    <col min="2053" max="2053" width="7.75" style="154" customWidth="1"/>
    <col min="2054" max="2054" width="8" style="154" customWidth="1"/>
    <col min="2055" max="2055" width="8.875" style="154" customWidth="1"/>
    <col min="2056" max="2056" width="8.75" style="154" customWidth="1"/>
    <col min="2057" max="2057" width="15.5" style="154" customWidth="1"/>
    <col min="2058" max="2058" width="7.75" style="154" customWidth="1"/>
    <col min="2059" max="2059" width="11.875" style="154" customWidth="1"/>
    <col min="2060" max="2060" width="3.5" style="154" customWidth="1"/>
    <col min="2061" max="2304" width="9" style="154"/>
    <col min="2305" max="2305" width="3.375" style="154" customWidth="1"/>
    <col min="2306" max="2306" width="44.25" style="154" customWidth="1"/>
    <col min="2307" max="2307" width="8.125" style="154" customWidth="1"/>
    <col min="2308" max="2308" width="4.25" style="154" customWidth="1"/>
    <col min="2309" max="2309" width="7.75" style="154" customWidth="1"/>
    <col min="2310" max="2310" width="8" style="154" customWidth="1"/>
    <col min="2311" max="2311" width="8.875" style="154" customWidth="1"/>
    <col min="2312" max="2312" width="8.75" style="154" customWidth="1"/>
    <col min="2313" max="2313" width="15.5" style="154" customWidth="1"/>
    <col min="2314" max="2314" width="7.75" style="154" customWidth="1"/>
    <col min="2315" max="2315" width="11.875" style="154" customWidth="1"/>
    <col min="2316" max="2316" width="3.5" style="154" customWidth="1"/>
    <col min="2317" max="2560" width="9" style="154"/>
    <col min="2561" max="2561" width="3.375" style="154" customWidth="1"/>
    <col min="2562" max="2562" width="44.25" style="154" customWidth="1"/>
    <col min="2563" max="2563" width="8.125" style="154" customWidth="1"/>
    <col min="2564" max="2564" width="4.25" style="154" customWidth="1"/>
    <col min="2565" max="2565" width="7.75" style="154" customWidth="1"/>
    <col min="2566" max="2566" width="8" style="154" customWidth="1"/>
    <col min="2567" max="2567" width="8.875" style="154" customWidth="1"/>
    <col min="2568" max="2568" width="8.75" style="154" customWidth="1"/>
    <col min="2569" max="2569" width="15.5" style="154" customWidth="1"/>
    <col min="2570" max="2570" width="7.75" style="154" customWidth="1"/>
    <col min="2571" max="2571" width="11.875" style="154" customWidth="1"/>
    <col min="2572" max="2572" width="3.5" style="154" customWidth="1"/>
    <col min="2573" max="2816" width="9" style="154"/>
    <col min="2817" max="2817" width="3.375" style="154" customWidth="1"/>
    <col min="2818" max="2818" width="44.25" style="154" customWidth="1"/>
    <col min="2819" max="2819" width="8.125" style="154" customWidth="1"/>
    <col min="2820" max="2820" width="4.25" style="154" customWidth="1"/>
    <col min="2821" max="2821" width="7.75" style="154" customWidth="1"/>
    <col min="2822" max="2822" width="8" style="154" customWidth="1"/>
    <col min="2823" max="2823" width="8.875" style="154" customWidth="1"/>
    <col min="2824" max="2824" width="8.75" style="154" customWidth="1"/>
    <col min="2825" max="2825" width="15.5" style="154" customWidth="1"/>
    <col min="2826" max="2826" width="7.75" style="154" customWidth="1"/>
    <col min="2827" max="2827" width="11.875" style="154" customWidth="1"/>
    <col min="2828" max="2828" width="3.5" style="154" customWidth="1"/>
    <col min="2829" max="3072" width="9" style="154"/>
    <col min="3073" max="3073" width="3.375" style="154" customWidth="1"/>
    <col min="3074" max="3074" width="44.25" style="154" customWidth="1"/>
    <col min="3075" max="3075" width="8.125" style="154" customWidth="1"/>
    <col min="3076" max="3076" width="4.25" style="154" customWidth="1"/>
    <col min="3077" max="3077" width="7.75" style="154" customWidth="1"/>
    <col min="3078" max="3078" width="8" style="154" customWidth="1"/>
    <col min="3079" max="3079" width="8.875" style="154" customWidth="1"/>
    <col min="3080" max="3080" width="8.75" style="154" customWidth="1"/>
    <col min="3081" max="3081" width="15.5" style="154" customWidth="1"/>
    <col min="3082" max="3082" width="7.75" style="154" customWidth="1"/>
    <col min="3083" max="3083" width="11.875" style="154" customWidth="1"/>
    <col min="3084" max="3084" width="3.5" style="154" customWidth="1"/>
    <col min="3085" max="3328" width="9" style="154"/>
    <col min="3329" max="3329" width="3.375" style="154" customWidth="1"/>
    <col min="3330" max="3330" width="44.25" style="154" customWidth="1"/>
    <col min="3331" max="3331" width="8.125" style="154" customWidth="1"/>
    <col min="3332" max="3332" width="4.25" style="154" customWidth="1"/>
    <col min="3333" max="3333" width="7.75" style="154" customWidth="1"/>
    <col min="3334" max="3334" width="8" style="154" customWidth="1"/>
    <col min="3335" max="3335" width="8.875" style="154" customWidth="1"/>
    <col min="3336" max="3336" width="8.75" style="154" customWidth="1"/>
    <col min="3337" max="3337" width="15.5" style="154" customWidth="1"/>
    <col min="3338" max="3338" width="7.75" style="154" customWidth="1"/>
    <col min="3339" max="3339" width="11.875" style="154" customWidth="1"/>
    <col min="3340" max="3340" width="3.5" style="154" customWidth="1"/>
    <col min="3341" max="3584" width="9" style="154"/>
    <col min="3585" max="3585" width="3.375" style="154" customWidth="1"/>
    <col min="3586" max="3586" width="44.25" style="154" customWidth="1"/>
    <col min="3587" max="3587" width="8.125" style="154" customWidth="1"/>
    <col min="3588" max="3588" width="4.25" style="154" customWidth="1"/>
    <col min="3589" max="3589" width="7.75" style="154" customWidth="1"/>
    <col min="3590" max="3590" width="8" style="154" customWidth="1"/>
    <col min="3591" max="3591" width="8.875" style="154" customWidth="1"/>
    <col min="3592" max="3592" width="8.75" style="154" customWidth="1"/>
    <col min="3593" max="3593" width="15.5" style="154" customWidth="1"/>
    <col min="3594" max="3594" width="7.75" style="154" customWidth="1"/>
    <col min="3595" max="3595" width="11.875" style="154" customWidth="1"/>
    <col min="3596" max="3596" width="3.5" style="154" customWidth="1"/>
    <col min="3597" max="3840" width="9" style="154"/>
    <col min="3841" max="3841" width="3.375" style="154" customWidth="1"/>
    <col min="3842" max="3842" width="44.25" style="154" customWidth="1"/>
    <col min="3843" max="3843" width="8.125" style="154" customWidth="1"/>
    <col min="3844" max="3844" width="4.25" style="154" customWidth="1"/>
    <col min="3845" max="3845" width="7.75" style="154" customWidth="1"/>
    <col min="3846" max="3846" width="8" style="154" customWidth="1"/>
    <col min="3847" max="3847" width="8.875" style="154" customWidth="1"/>
    <col min="3848" max="3848" width="8.75" style="154" customWidth="1"/>
    <col min="3849" max="3849" width="15.5" style="154" customWidth="1"/>
    <col min="3850" max="3850" width="7.75" style="154" customWidth="1"/>
    <col min="3851" max="3851" width="11.875" style="154" customWidth="1"/>
    <col min="3852" max="3852" width="3.5" style="154" customWidth="1"/>
    <col min="3853" max="4096" width="9" style="154"/>
    <col min="4097" max="4097" width="3.375" style="154" customWidth="1"/>
    <col min="4098" max="4098" width="44.25" style="154" customWidth="1"/>
    <col min="4099" max="4099" width="8.125" style="154" customWidth="1"/>
    <col min="4100" max="4100" width="4.25" style="154" customWidth="1"/>
    <col min="4101" max="4101" width="7.75" style="154" customWidth="1"/>
    <col min="4102" max="4102" width="8" style="154" customWidth="1"/>
    <col min="4103" max="4103" width="8.875" style="154" customWidth="1"/>
    <col min="4104" max="4104" width="8.75" style="154" customWidth="1"/>
    <col min="4105" max="4105" width="15.5" style="154" customWidth="1"/>
    <col min="4106" max="4106" width="7.75" style="154" customWidth="1"/>
    <col min="4107" max="4107" width="11.875" style="154" customWidth="1"/>
    <col min="4108" max="4108" width="3.5" style="154" customWidth="1"/>
    <col min="4109" max="4352" width="9" style="154"/>
    <col min="4353" max="4353" width="3.375" style="154" customWidth="1"/>
    <col min="4354" max="4354" width="44.25" style="154" customWidth="1"/>
    <col min="4355" max="4355" width="8.125" style="154" customWidth="1"/>
    <col min="4356" max="4356" width="4.25" style="154" customWidth="1"/>
    <col min="4357" max="4357" width="7.75" style="154" customWidth="1"/>
    <col min="4358" max="4358" width="8" style="154" customWidth="1"/>
    <col min="4359" max="4359" width="8.875" style="154" customWidth="1"/>
    <col min="4360" max="4360" width="8.75" style="154" customWidth="1"/>
    <col min="4361" max="4361" width="15.5" style="154" customWidth="1"/>
    <col min="4362" max="4362" width="7.75" style="154" customWidth="1"/>
    <col min="4363" max="4363" width="11.875" style="154" customWidth="1"/>
    <col min="4364" max="4364" width="3.5" style="154" customWidth="1"/>
    <col min="4365" max="4608" width="9" style="154"/>
    <col min="4609" max="4609" width="3.375" style="154" customWidth="1"/>
    <col min="4610" max="4610" width="44.25" style="154" customWidth="1"/>
    <col min="4611" max="4611" width="8.125" style="154" customWidth="1"/>
    <col min="4612" max="4612" width="4.25" style="154" customWidth="1"/>
    <col min="4613" max="4613" width="7.75" style="154" customWidth="1"/>
    <col min="4614" max="4614" width="8" style="154" customWidth="1"/>
    <col min="4615" max="4615" width="8.875" style="154" customWidth="1"/>
    <col min="4616" max="4616" width="8.75" style="154" customWidth="1"/>
    <col min="4617" max="4617" width="15.5" style="154" customWidth="1"/>
    <col min="4618" max="4618" width="7.75" style="154" customWidth="1"/>
    <col min="4619" max="4619" width="11.875" style="154" customWidth="1"/>
    <col min="4620" max="4620" width="3.5" style="154" customWidth="1"/>
    <col min="4621" max="4864" width="9" style="154"/>
    <col min="4865" max="4865" width="3.375" style="154" customWidth="1"/>
    <col min="4866" max="4866" width="44.25" style="154" customWidth="1"/>
    <col min="4867" max="4867" width="8.125" style="154" customWidth="1"/>
    <col min="4868" max="4868" width="4.25" style="154" customWidth="1"/>
    <col min="4869" max="4869" width="7.75" style="154" customWidth="1"/>
    <col min="4870" max="4870" width="8" style="154" customWidth="1"/>
    <col min="4871" max="4871" width="8.875" style="154" customWidth="1"/>
    <col min="4872" max="4872" width="8.75" style="154" customWidth="1"/>
    <col min="4873" max="4873" width="15.5" style="154" customWidth="1"/>
    <col min="4874" max="4874" width="7.75" style="154" customWidth="1"/>
    <col min="4875" max="4875" width="11.875" style="154" customWidth="1"/>
    <col min="4876" max="4876" width="3.5" style="154" customWidth="1"/>
    <col min="4877" max="5120" width="9" style="154"/>
    <col min="5121" max="5121" width="3.375" style="154" customWidth="1"/>
    <col min="5122" max="5122" width="44.25" style="154" customWidth="1"/>
    <col min="5123" max="5123" width="8.125" style="154" customWidth="1"/>
    <col min="5124" max="5124" width="4.25" style="154" customWidth="1"/>
    <col min="5125" max="5125" width="7.75" style="154" customWidth="1"/>
    <col min="5126" max="5126" width="8" style="154" customWidth="1"/>
    <col min="5127" max="5127" width="8.875" style="154" customWidth="1"/>
    <col min="5128" max="5128" width="8.75" style="154" customWidth="1"/>
    <col min="5129" max="5129" width="15.5" style="154" customWidth="1"/>
    <col min="5130" max="5130" width="7.75" style="154" customWidth="1"/>
    <col min="5131" max="5131" width="11.875" style="154" customWidth="1"/>
    <col min="5132" max="5132" width="3.5" style="154" customWidth="1"/>
    <col min="5133" max="5376" width="9" style="154"/>
    <col min="5377" max="5377" width="3.375" style="154" customWidth="1"/>
    <col min="5378" max="5378" width="44.25" style="154" customWidth="1"/>
    <col min="5379" max="5379" width="8.125" style="154" customWidth="1"/>
    <col min="5380" max="5380" width="4.25" style="154" customWidth="1"/>
    <col min="5381" max="5381" width="7.75" style="154" customWidth="1"/>
    <col min="5382" max="5382" width="8" style="154" customWidth="1"/>
    <col min="5383" max="5383" width="8.875" style="154" customWidth="1"/>
    <col min="5384" max="5384" width="8.75" style="154" customWidth="1"/>
    <col min="5385" max="5385" width="15.5" style="154" customWidth="1"/>
    <col min="5386" max="5386" width="7.75" style="154" customWidth="1"/>
    <col min="5387" max="5387" width="11.875" style="154" customWidth="1"/>
    <col min="5388" max="5388" width="3.5" style="154" customWidth="1"/>
    <col min="5389" max="5632" width="9" style="154"/>
    <col min="5633" max="5633" width="3.375" style="154" customWidth="1"/>
    <col min="5634" max="5634" width="44.25" style="154" customWidth="1"/>
    <col min="5635" max="5635" width="8.125" style="154" customWidth="1"/>
    <col min="5636" max="5636" width="4.25" style="154" customWidth="1"/>
    <col min="5637" max="5637" width="7.75" style="154" customWidth="1"/>
    <col min="5638" max="5638" width="8" style="154" customWidth="1"/>
    <col min="5639" max="5639" width="8.875" style="154" customWidth="1"/>
    <col min="5640" max="5640" width="8.75" style="154" customWidth="1"/>
    <col min="5641" max="5641" width="15.5" style="154" customWidth="1"/>
    <col min="5642" max="5642" width="7.75" style="154" customWidth="1"/>
    <col min="5643" max="5643" width="11.875" style="154" customWidth="1"/>
    <col min="5644" max="5644" width="3.5" style="154" customWidth="1"/>
    <col min="5645" max="5888" width="9" style="154"/>
    <col min="5889" max="5889" width="3.375" style="154" customWidth="1"/>
    <col min="5890" max="5890" width="44.25" style="154" customWidth="1"/>
    <col min="5891" max="5891" width="8.125" style="154" customWidth="1"/>
    <col min="5892" max="5892" width="4.25" style="154" customWidth="1"/>
    <col min="5893" max="5893" width="7.75" style="154" customWidth="1"/>
    <col min="5894" max="5894" width="8" style="154" customWidth="1"/>
    <col min="5895" max="5895" width="8.875" style="154" customWidth="1"/>
    <col min="5896" max="5896" width="8.75" style="154" customWidth="1"/>
    <col min="5897" max="5897" width="15.5" style="154" customWidth="1"/>
    <col min="5898" max="5898" width="7.75" style="154" customWidth="1"/>
    <col min="5899" max="5899" width="11.875" style="154" customWidth="1"/>
    <col min="5900" max="5900" width="3.5" style="154" customWidth="1"/>
    <col min="5901" max="6144" width="9" style="154"/>
    <col min="6145" max="6145" width="3.375" style="154" customWidth="1"/>
    <col min="6146" max="6146" width="44.25" style="154" customWidth="1"/>
    <col min="6147" max="6147" width="8.125" style="154" customWidth="1"/>
    <col min="6148" max="6148" width="4.25" style="154" customWidth="1"/>
    <col min="6149" max="6149" width="7.75" style="154" customWidth="1"/>
    <col min="6150" max="6150" width="8" style="154" customWidth="1"/>
    <col min="6151" max="6151" width="8.875" style="154" customWidth="1"/>
    <col min="6152" max="6152" width="8.75" style="154" customWidth="1"/>
    <col min="6153" max="6153" width="15.5" style="154" customWidth="1"/>
    <col min="6154" max="6154" width="7.75" style="154" customWidth="1"/>
    <col min="6155" max="6155" width="11.875" style="154" customWidth="1"/>
    <col min="6156" max="6156" width="3.5" style="154" customWidth="1"/>
    <col min="6157" max="6400" width="9" style="154"/>
    <col min="6401" max="6401" width="3.375" style="154" customWidth="1"/>
    <col min="6402" max="6402" width="44.25" style="154" customWidth="1"/>
    <col min="6403" max="6403" width="8.125" style="154" customWidth="1"/>
    <col min="6404" max="6404" width="4.25" style="154" customWidth="1"/>
    <col min="6405" max="6405" width="7.75" style="154" customWidth="1"/>
    <col min="6406" max="6406" width="8" style="154" customWidth="1"/>
    <col min="6407" max="6407" width="8.875" style="154" customWidth="1"/>
    <col min="6408" max="6408" width="8.75" style="154" customWidth="1"/>
    <col min="6409" max="6409" width="15.5" style="154" customWidth="1"/>
    <col min="6410" max="6410" width="7.75" style="154" customWidth="1"/>
    <col min="6411" max="6411" width="11.875" style="154" customWidth="1"/>
    <col min="6412" max="6412" width="3.5" style="154" customWidth="1"/>
    <col min="6413" max="6656" width="9" style="154"/>
    <col min="6657" max="6657" width="3.375" style="154" customWidth="1"/>
    <col min="6658" max="6658" width="44.25" style="154" customWidth="1"/>
    <col min="6659" max="6659" width="8.125" style="154" customWidth="1"/>
    <col min="6660" max="6660" width="4.25" style="154" customWidth="1"/>
    <col min="6661" max="6661" width="7.75" style="154" customWidth="1"/>
    <col min="6662" max="6662" width="8" style="154" customWidth="1"/>
    <col min="6663" max="6663" width="8.875" style="154" customWidth="1"/>
    <col min="6664" max="6664" width="8.75" style="154" customWidth="1"/>
    <col min="6665" max="6665" width="15.5" style="154" customWidth="1"/>
    <col min="6666" max="6666" width="7.75" style="154" customWidth="1"/>
    <col min="6667" max="6667" width="11.875" style="154" customWidth="1"/>
    <col min="6668" max="6668" width="3.5" style="154" customWidth="1"/>
    <col min="6669" max="6912" width="9" style="154"/>
    <col min="6913" max="6913" width="3.375" style="154" customWidth="1"/>
    <col min="6914" max="6914" width="44.25" style="154" customWidth="1"/>
    <col min="6915" max="6915" width="8.125" style="154" customWidth="1"/>
    <col min="6916" max="6916" width="4.25" style="154" customWidth="1"/>
    <col min="6917" max="6917" width="7.75" style="154" customWidth="1"/>
    <col min="6918" max="6918" width="8" style="154" customWidth="1"/>
    <col min="6919" max="6919" width="8.875" style="154" customWidth="1"/>
    <col min="6920" max="6920" width="8.75" style="154" customWidth="1"/>
    <col min="6921" max="6921" width="15.5" style="154" customWidth="1"/>
    <col min="6922" max="6922" width="7.75" style="154" customWidth="1"/>
    <col min="6923" max="6923" width="11.875" style="154" customWidth="1"/>
    <col min="6924" max="6924" width="3.5" style="154" customWidth="1"/>
    <col min="6925" max="7168" width="9" style="154"/>
    <col min="7169" max="7169" width="3.375" style="154" customWidth="1"/>
    <col min="7170" max="7170" width="44.25" style="154" customWidth="1"/>
    <col min="7171" max="7171" width="8.125" style="154" customWidth="1"/>
    <col min="7172" max="7172" width="4.25" style="154" customWidth="1"/>
    <col min="7173" max="7173" width="7.75" style="154" customWidth="1"/>
    <col min="7174" max="7174" width="8" style="154" customWidth="1"/>
    <col min="7175" max="7175" width="8.875" style="154" customWidth="1"/>
    <col min="7176" max="7176" width="8.75" style="154" customWidth="1"/>
    <col min="7177" max="7177" width="15.5" style="154" customWidth="1"/>
    <col min="7178" max="7178" width="7.75" style="154" customWidth="1"/>
    <col min="7179" max="7179" width="11.875" style="154" customWidth="1"/>
    <col min="7180" max="7180" width="3.5" style="154" customWidth="1"/>
    <col min="7181" max="7424" width="9" style="154"/>
    <col min="7425" max="7425" width="3.375" style="154" customWidth="1"/>
    <col min="7426" max="7426" width="44.25" style="154" customWidth="1"/>
    <col min="7427" max="7427" width="8.125" style="154" customWidth="1"/>
    <col min="7428" max="7428" width="4.25" style="154" customWidth="1"/>
    <col min="7429" max="7429" width="7.75" style="154" customWidth="1"/>
    <col min="7430" max="7430" width="8" style="154" customWidth="1"/>
    <col min="7431" max="7431" width="8.875" style="154" customWidth="1"/>
    <col min="7432" max="7432" width="8.75" style="154" customWidth="1"/>
    <col min="7433" max="7433" width="15.5" style="154" customWidth="1"/>
    <col min="7434" max="7434" width="7.75" style="154" customWidth="1"/>
    <col min="7435" max="7435" width="11.875" style="154" customWidth="1"/>
    <col min="7436" max="7436" width="3.5" style="154" customWidth="1"/>
    <col min="7437" max="7680" width="9" style="154"/>
    <col min="7681" max="7681" width="3.375" style="154" customWidth="1"/>
    <col min="7682" max="7682" width="44.25" style="154" customWidth="1"/>
    <col min="7683" max="7683" width="8.125" style="154" customWidth="1"/>
    <col min="7684" max="7684" width="4.25" style="154" customWidth="1"/>
    <col min="7685" max="7685" width="7.75" style="154" customWidth="1"/>
    <col min="7686" max="7686" width="8" style="154" customWidth="1"/>
    <col min="7687" max="7687" width="8.875" style="154" customWidth="1"/>
    <col min="7688" max="7688" width="8.75" style="154" customWidth="1"/>
    <col min="7689" max="7689" width="15.5" style="154" customWidth="1"/>
    <col min="7690" max="7690" width="7.75" style="154" customWidth="1"/>
    <col min="7691" max="7691" width="11.875" style="154" customWidth="1"/>
    <col min="7692" max="7692" width="3.5" style="154" customWidth="1"/>
    <col min="7693" max="7936" width="9" style="154"/>
    <col min="7937" max="7937" width="3.375" style="154" customWidth="1"/>
    <col min="7938" max="7938" width="44.25" style="154" customWidth="1"/>
    <col min="7939" max="7939" width="8.125" style="154" customWidth="1"/>
    <col min="7940" max="7940" width="4.25" style="154" customWidth="1"/>
    <col min="7941" max="7941" width="7.75" style="154" customWidth="1"/>
    <col min="7942" max="7942" width="8" style="154" customWidth="1"/>
    <col min="7943" max="7943" width="8.875" style="154" customWidth="1"/>
    <col min="7944" max="7944" width="8.75" style="154" customWidth="1"/>
    <col min="7945" max="7945" width="15.5" style="154" customWidth="1"/>
    <col min="7946" max="7946" width="7.75" style="154" customWidth="1"/>
    <col min="7947" max="7947" width="11.875" style="154" customWidth="1"/>
    <col min="7948" max="7948" width="3.5" style="154" customWidth="1"/>
    <col min="7949" max="8192" width="9" style="154"/>
    <col min="8193" max="8193" width="3.375" style="154" customWidth="1"/>
    <col min="8194" max="8194" width="44.25" style="154" customWidth="1"/>
    <col min="8195" max="8195" width="8.125" style="154" customWidth="1"/>
    <col min="8196" max="8196" width="4.25" style="154" customWidth="1"/>
    <col min="8197" max="8197" width="7.75" style="154" customWidth="1"/>
    <col min="8198" max="8198" width="8" style="154" customWidth="1"/>
    <col min="8199" max="8199" width="8.875" style="154" customWidth="1"/>
    <col min="8200" max="8200" width="8.75" style="154" customWidth="1"/>
    <col min="8201" max="8201" width="15.5" style="154" customWidth="1"/>
    <col min="8202" max="8202" width="7.75" style="154" customWidth="1"/>
    <col min="8203" max="8203" width="11.875" style="154" customWidth="1"/>
    <col min="8204" max="8204" width="3.5" style="154" customWidth="1"/>
    <col min="8205" max="8448" width="9" style="154"/>
    <col min="8449" max="8449" width="3.375" style="154" customWidth="1"/>
    <col min="8450" max="8450" width="44.25" style="154" customWidth="1"/>
    <col min="8451" max="8451" width="8.125" style="154" customWidth="1"/>
    <col min="8452" max="8452" width="4.25" style="154" customWidth="1"/>
    <col min="8453" max="8453" width="7.75" style="154" customWidth="1"/>
    <col min="8454" max="8454" width="8" style="154" customWidth="1"/>
    <col min="8455" max="8455" width="8.875" style="154" customWidth="1"/>
    <col min="8456" max="8456" width="8.75" style="154" customWidth="1"/>
    <col min="8457" max="8457" width="15.5" style="154" customWidth="1"/>
    <col min="8458" max="8458" width="7.75" style="154" customWidth="1"/>
    <col min="8459" max="8459" width="11.875" style="154" customWidth="1"/>
    <col min="8460" max="8460" width="3.5" style="154" customWidth="1"/>
    <col min="8461" max="8704" width="9" style="154"/>
    <col min="8705" max="8705" width="3.375" style="154" customWidth="1"/>
    <col min="8706" max="8706" width="44.25" style="154" customWidth="1"/>
    <col min="8707" max="8707" width="8.125" style="154" customWidth="1"/>
    <col min="8708" max="8708" width="4.25" style="154" customWidth="1"/>
    <col min="8709" max="8709" width="7.75" style="154" customWidth="1"/>
    <col min="8710" max="8710" width="8" style="154" customWidth="1"/>
    <col min="8711" max="8711" width="8.875" style="154" customWidth="1"/>
    <col min="8712" max="8712" width="8.75" style="154" customWidth="1"/>
    <col min="8713" max="8713" width="15.5" style="154" customWidth="1"/>
    <col min="8714" max="8714" width="7.75" style="154" customWidth="1"/>
    <col min="8715" max="8715" width="11.875" style="154" customWidth="1"/>
    <col min="8716" max="8716" width="3.5" style="154" customWidth="1"/>
    <col min="8717" max="8960" width="9" style="154"/>
    <col min="8961" max="8961" width="3.375" style="154" customWidth="1"/>
    <col min="8962" max="8962" width="44.25" style="154" customWidth="1"/>
    <col min="8963" max="8963" width="8.125" style="154" customWidth="1"/>
    <col min="8964" max="8964" width="4.25" style="154" customWidth="1"/>
    <col min="8965" max="8965" width="7.75" style="154" customWidth="1"/>
    <col min="8966" max="8966" width="8" style="154" customWidth="1"/>
    <col min="8967" max="8967" width="8.875" style="154" customWidth="1"/>
    <col min="8968" max="8968" width="8.75" style="154" customWidth="1"/>
    <col min="8969" max="8969" width="15.5" style="154" customWidth="1"/>
    <col min="8970" max="8970" width="7.75" style="154" customWidth="1"/>
    <col min="8971" max="8971" width="11.875" style="154" customWidth="1"/>
    <col min="8972" max="8972" width="3.5" style="154" customWidth="1"/>
    <col min="8973" max="9216" width="9" style="154"/>
    <col min="9217" max="9217" width="3.375" style="154" customWidth="1"/>
    <col min="9218" max="9218" width="44.25" style="154" customWidth="1"/>
    <col min="9219" max="9219" width="8.125" style="154" customWidth="1"/>
    <col min="9220" max="9220" width="4.25" style="154" customWidth="1"/>
    <col min="9221" max="9221" width="7.75" style="154" customWidth="1"/>
    <col min="9222" max="9222" width="8" style="154" customWidth="1"/>
    <col min="9223" max="9223" width="8.875" style="154" customWidth="1"/>
    <col min="9224" max="9224" width="8.75" style="154" customWidth="1"/>
    <col min="9225" max="9225" width="15.5" style="154" customWidth="1"/>
    <col min="9226" max="9226" width="7.75" style="154" customWidth="1"/>
    <col min="9227" max="9227" width="11.875" style="154" customWidth="1"/>
    <col min="9228" max="9228" width="3.5" style="154" customWidth="1"/>
    <col min="9229" max="9472" width="9" style="154"/>
    <col min="9473" max="9473" width="3.375" style="154" customWidth="1"/>
    <col min="9474" max="9474" width="44.25" style="154" customWidth="1"/>
    <col min="9475" max="9475" width="8.125" style="154" customWidth="1"/>
    <col min="9476" max="9476" width="4.25" style="154" customWidth="1"/>
    <col min="9477" max="9477" width="7.75" style="154" customWidth="1"/>
    <col min="9478" max="9478" width="8" style="154" customWidth="1"/>
    <col min="9479" max="9479" width="8.875" style="154" customWidth="1"/>
    <col min="9480" max="9480" width="8.75" style="154" customWidth="1"/>
    <col min="9481" max="9481" width="15.5" style="154" customWidth="1"/>
    <col min="9482" max="9482" width="7.75" style="154" customWidth="1"/>
    <col min="9483" max="9483" width="11.875" style="154" customWidth="1"/>
    <col min="9484" max="9484" width="3.5" style="154" customWidth="1"/>
    <col min="9485" max="9728" width="9" style="154"/>
    <col min="9729" max="9729" width="3.375" style="154" customWidth="1"/>
    <col min="9730" max="9730" width="44.25" style="154" customWidth="1"/>
    <col min="9731" max="9731" width="8.125" style="154" customWidth="1"/>
    <col min="9732" max="9732" width="4.25" style="154" customWidth="1"/>
    <col min="9733" max="9733" width="7.75" style="154" customWidth="1"/>
    <col min="9734" max="9734" width="8" style="154" customWidth="1"/>
    <col min="9735" max="9735" width="8.875" style="154" customWidth="1"/>
    <col min="9736" max="9736" width="8.75" style="154" customWidth="1"/>
    <col min="9737" max="9737" width="15.5" style="154" customWidth="1"/>
    <col min="9738" max="9738" width="7.75" style="154" customWidth="1"/>
    <col min="9739" max="9739" width="11.875" style="154" customWidth="1"/>
    <col min="9740" max="9740" width="3.5" style="154" customWidth="1"/>
    <col min="9741" max="9984" width="9" style="154"/>
    <col min="9985" max="9985" width="3.375" style="154" customWidth="1"/>
    <col min="9986" max="9986" width="44.25" style="154" customWidth="1"/>
    <col min="9987" max="9987" width="8.125" style="154" customWidth="1"/>
    <col min="9988" max="9988" width="4.25" style="154" customWidth="1"/>
    <col min="9989" max="9989" width="7.75" style="154" customWidth="1"/>
    <col min="9990" max="9990" width="8" style="154" customWidth="1"/>
    <col min="9991" max="9991" width="8.875" style="154" customWidth="1"/>
    <col min="9992" max="9992" width="8.75" style="154" customWidth="1"/>
    <col min="9993" max="9993" width="15.5" style="154" customWidth="1"/>
    <col min="9994" max="9994" width="7.75" style="154" customWidth="1"/>
    <col min="9995" max="9995" width="11.875" style="154" customWidth="1"/>
    <col min="9996" max="9996" width="3.5" style="154" customWidth="1"/>
    <col min="9997" max="10240" width="9" style="154"/>
    <col min="10241" max="10241" width="3.375" style="154" customWidth="1"/>
    <col min="10242" max="10242" width="44.25" style="154" customWidth="1"/>
    <col min="10243" max="10243" width="8.125" style="154" customWidth="1"/>
    <col min="10244" max="10244" width="4.25" style="154" customWidth="1"/>
    <col min="10245" max="10245" width="7.75" style="154" customWidth="1"/>
    <col min="10246" max="10246" width="8" style="154" customWidth="1"/>
    <col min="10247" max="10247" width="8.875" style="154" customWidth="1"/>
    <col min="10248" max="10248" width="8.75" style="154" customWidth="1"/>
    <col min="10249" max="10249" width="15.5" style="154" customWidth="1"/>
    <col min="10250" max="10250" width="7.75" style="154" customWidth="1"/>
    <col min="10251" max="10251" width="11.875" style="154" customWidth="1"/>
    <col min="10252" max="10252" width="3.5" style="154" customWidth="1"/>
    <col min="10253" max="10496" width="9" style="154"/>
    <col min="10497" max="10497" width="3.375" style="154" customWidth="1"/>
    <col min="10498" max="10498" width="44.25" style="154" customWidth="1"/>
    <col min="10499" max="10499" width="8.125" style="154" customWidth="1"/>
    <col min="10500" max="10500" width="4.25" style="154" customWidth="1"/>
    <col min="10501" max="10501" width="7.75" style="154" customWidth="1"/>
    <col min="10502" max="10502" width="8" style="154" customWidth="1"/>
    <col min="10503" max="10503" width="8.875" style="154" customWidth="1"/>
    <col min="10504" max="10504" width="8.75" style="154" customWidth="1"/>
    <col min="10505" max="10505" width="15.5" style="154" customWidth="1"/>
    <col min="10506" max="10506" width="7.75" style="154" customWidth="1"/>
    <col min="10507" max="10507" width="11.875" style="154" customWidth="1"/>
    <col min="10508" max="10508" width="3.5" style="154" customWidth="1"/>
    <col min="10509" max="10752" width="9" style="154"/>
    <col min="10753" max="10753" width="3.375" style="154" customWidth="1"/>
    <col min="10754" max="10754" width="44.25" style="154" customWidth="1"/>
    <col min="10755" max="10755" width="8.125" style="154" customWidth="1"/>
    <col min="10756" max="10756" width="4.25" style="154" customWidth="1"/>
    <col min="10757" max="10757" width="7.75" style="154" customWidth="1"/>
    <col min="10758" max="10758" width="8" style="154" customWidth="1"/>
    <col min="10759" max="10759" width="8.875" style="154" customWidth="1"/>
    <col min="10760" max="10760" width="8.75" style="154" customWidth="1"/>
    <col min="10761" max="10761" width="15.5" style="154" customWidth="1"/>
    <col min="10762" max="10762" width="7.75" style="154" customWidth="1"/>
    <col min="10763" max="10763" width="11.875" style="154" customWidth="1"/>
    <col min="10764" max="10764" width="3.5" style="154" customWidth="1"/>
    <col min="10765" max="11008" width="9" style="154"/>
    <col min="11009" max="11009" width="3.375" style="154" customWidth="1"/>
    <col min="11010" max="11010" width="44.25" style="154" customWidth="1"/>
    <col min="11011" max="11011" width="8.125" style="154" customWidth="1"/>
    <col min="11012" max="11012" width="4.25" style="154" customWidth="1"/>
    <col min="11013" max="11013" width="7.75" style="154" customWidth="1"/>
    <col min="11014" max="11014" width="8" style="154" customWidth="1"/>
    <col min="11015" max="11015" width="8.875" style="154" customWidth="1"/>
    <col min="11016" max="11016" width="8.75" style="154" customWidth="1"/>
    <col min="11017" max="11017" width="15.5" style="154" customWidth="1"/>
    <col min="11018" max="11018" width="7.75" style="154" customWidth="1"/>
    <col min="11019" max="11019" width="11.875" style="154" customWidth="1"/>
    <col min="11020" max="11020" width="3.5" style="154" customWidth="1"/>
    <col min="11021" max="11264" width="9" style="154"/>
    <col min="11265" max="11265" width="3.375" style="154" customWidth="1"/>
    <col min="11266" max="11266" width="44.25" style="154" customWidth="1"/>
    <col min="11267" max="11267" width="8.125" style="154" customWidth="1"/>
    <col min="11268" max="11268" width="4.25" style="154" customWidth="1"/>
    <col min="11269" max="11269" width="7.75" style="154" customWidth="1"/>
    <col min="11270" max="11270" width="8" style="154" customWidth="1"/>
    <col min="11271" max="11271" width="8.875" style="154" customWidth="1"/>
    <col min="11272" max="11272" width="8.75" style="154" customWidth="1"/>
    <col min="11273" max="11273" width="15.5" style="154" customWidth="1"/>
    <col min="11274" max="11274" width="7.75" style="154" customWidth="1"/>
    <col min="11275" max="11275" width="11.875" style="154" customWidth="1"/>
    <col min="11276" max="11276" width="3.5" style="154" customWidth="1"/>
    <col min="11277" max="11520" width="9" style="154"/>
    <col min="11521" max="11521" width="3.375" style="154" customWidth="1"/>
    <col min="11522" max="11522" width="44.25" style="154" customWidth="1"/>
    <col min="11523" max="11523" width="8.125" style="154" customWidth="1"/>
    <col min="11524" max="11524" width="4.25" style="154" customWidth="1"/>
    <col min="11525" max="11525" width="7.75" style="154" customWidth="1"/>
    <col min="11526" max="11526" width="8" style="154" customWidth="1"/>
    <col min="11527" max="11527" width="8.875" style="154" customWidth="1"/>
    <col min="11528" max="11528" width="8.75" style="154" customWidth="1"/>
    <col min="11529" max="11529" width="15.5" style="154" customWidth="1"/>
    <col min="11530" max="11530" width="7.75" style="154" customWidth="1"/>
    <col min="11531" max="11531" width="11.875" style="154" customWidth="1"/>
    <col min="11532" max="11532" width="3.5" style="154" customWidth="1"/>
    <col min="11533" max="11776" width="9" style="154"/>
    <col min="11777" max="11777" width="3.375" style="154" customWidth="1"/>
    <col min="11778" max="11778" width="44.25" style="154" customWidth="1"/>
    <col min="11779" max="11779" width="8.125" style="154" customWidth="1"/>
    <col min="11780" max="11780" width="4.25" style="154" customWidth="1"/>
    <col min="11781" max="11781" width="7.75" style="154" customWidth="1"/>
    <col min="11782" max="11782" width="8" style="154" customWidth="1"/>
    <col min="11783" max="11783" width="8.875" style="154" customWidth="1"/>
    <col min="11784" max="11784" width="8.75" style="154" customWidth="1"/>
    <col min="11785" max="11785" width="15.5" style="154" customWidth="1"/>
    <col min="11786" max="11786" width="7.75" style="154" customWidth="1"/>
    <col min="11787" max="11787" width="11.875" style="154" customWidth="1"/>
    <col min="11788" max="11788" width="3.5" style="154" customWidth="1"/>
    <col min="11789" max="12032" width="9" style="154"/>
    <col min="12033" max="12033" width="3.375" style="154" customWidth="1"/>
    <col min="12034" max="12034" width="44.25" style="154" customWidth="1"/>
    <col min="12035" max="12035" width="8.125" style="154" customWidth="1"/>
    <col min="12036" max="12036" width="4.25" style="154" customWidth="1"/>
    <col min="12037" max="12037" width="7.75" style="154" customWidth="1"/>
    <col min="12038" max="12038" width="8" style="154" customWidth="1"/>
    <col min="12039" max="12039" width="8.875" style="154" customWidth="1"/>
    <col min="12040" max="12040" width="8.75" style="154" customWidth="1"/>
    <col min="12041" max="12041" width="15.5" style="154" customWidth="1"/>
    <col min="12042" max="12042" width="7.75" style="154" customWidth="1"/>
    <col min="12043" max="12043" width="11.875" style="154" customWidth="1"/>
    <col min="12044" max="12044" width="3.5" style="154" customWidth="1"/>
    <col min="12045" max="12288" width="9" style="154"/>
    <col min="12289" max="12289" width="3.375" style="154" customWidth="1"/>
    <col min="12290" max="12290" width="44.25" style="154" customWidth="1"/>
    <col min="12291" max="12291" width="8.125" style="154" customWidth="1"/>
    <col min="12292" max="12292" width="4.25" style="154" customWidth="1"/>
    <col min="12293" max="12293" width="7.75" style="154" customWidth="1"/>
    <col min="12294" max="12294" width="8" style="154" customWidth="1"/>
    <col min="12295" max="12295" width="8.875" style="154" customWidth="1"/>
    <col min="12296" max="12296" width="8.75" style="154" customWidth="1"/>
    <col min="12297" max="12297" width="15.5" style="154" customWidth="1"/>
    <col min="12298" max="12298" width="7.75" style="154" customWidth="1"/>
    <col min="12299" max="12299" width="11.875" style="154" customWidth="1"/>
    <col min="12300" max="12300" width="3.5" style="154" customWidth="1"/>
    <col min="12301" max="12544" width="9" style="154"/>
    <col min="12545" max="12545" width="3.375" style="154" customWidth="1"/>
    <col min="12546" max="12546" width="44.25" style="154" customWidth="1"/>
    <col min="12547" max="12547" width="8.125" style="154" customWidth="1"/>
    <col min="12548" max="12548" width="4.25" style="154" customWidth="1"/>
    <col min="12549" max="12549" width="7.75" style="154" customWidth="1"/>
    <col min="12550" max="12550" width="8" style="154" customWidth="1"/>
    <col min="12551" max="12551" width="8.875" style="154" customWidth="1"/>
    <col min="12552" max="12552" width="8.75" style="154" customWidth="1"/>
    <col min="12553" max="12553" width="15.5" style="154" customWidth="1"/>
    <col min="12554" max="12554" width="7.75" style="154" customWidth="1"/>
    <col min="12555" max="12555" width="11.875" style="154" customWidth="1"/>
    <col min="12556" max="12556" width="3.5" style="154" customWidth="1"/>
    <col min="12557" max="12800" width="9" style="154"/>
    <col min="12801" max="12801" width="3.375" style="154" customWidth="1"/>
    <col min="12802" max="12802" width="44.25" style="154" customWidth="1"/>
    <col min="12803" max="12803" width="8.125" style="154" customWidth="1"/>
    <col min="12804" max="12804" width="4.25" style="154" customWidth="1"/>
    <col min="12805" max="12805" width="7.75" style="154" customWidth="1"/>
    <col min="12806" max="12806" width="8" style="154" customWidth="1"/>
    <col min="12807" max="12807" width="8.875" style="154" customWidth="1"/>
    <col min="12808" max="12808" width="8.75" style="154" customWidth="1"/>
    <col min="12809" max="12809" width="15.5" style="154" customWidth="1"/>
    <col min="12810" max="12810" width="7.75" style="154" customWidth="1"/>
    <col min="12811" max="12811" width="11.875" style="154" customWidth="1"/>
    <col min="12812" max="12812" width="3.5" style="154" customWidth="1"/>
    <col min="12813" max="13056" width="9" style="154"/>
    <col min="13057" max="13057" width="3.375" style="154" customWidth="1"/>
    <col min="13058" max="13058" width="44.25" style="154" customWidth="1"/>
    <col min="13059" max="13059" width="8.125" style="154" customWidth="1"/>
    <col min="13060" max="13060" width="4.25" style="154" customWidth="1"/>
    <col min="13061" max="13061" width="7.75" style="154" customWidth="1"/>
    <col min="13062" max="13062" width="8" style="154" customWidth="1"/>
    <col min="13063" max="13063" width="8.875" style="154" customWidth="1"/>
    <col min="13064" max="13064" width="8.75" style="154" customWidth="1"/>
    <col min="13065" max="13065" width="15.5" style="154" customWidth="1"/>
    <col min="13066" max="13066" width="7.75" style="154" customWidth="1"/>
    <col min="13067" max="13067" width="11.875" style="154" customWidth="1"/>
    <col min="13068" max="13068" width="3.5" style="154" customWidth="1"/>
    <col min="13069" max="13312" width="9" style="154"/>
    <col min="13313" max="13313" width="3.375" style="154" customWidth="1"/>
    <col min="13314" max="13314" width="44.25" style="154" customWidth="1"/>
    <col min="13315" max="13315" width="8.125" style="154" customWidth="1"/>
    <col min="13316" max="13316" width="4.25" style="154" customWidth="1"/>
    <col min="13317" max="13317" width="7.75" style="154" customWidth="1"/>
    <col min="13318" max="13318" width="8" style="154" customWidth="1"/>
    <col min="13319" max="13319" width="8.875" style="154" customWidth="1"/>
    <col min="13320" max="13320" width="8.75" style="154" customWidth="1"/>
    <col min="13321" max="13321" width="15.5" style="154" customWidth="1"/>
    <col min="13322" max="13322" width="7.75" style="154" customWidth="1"/>
    <col min="13323" max="13323" width="11.875" style="154" customWidth="1"/>
    <col min="13324" max="13324" width="3.5" style="154" customWidth="1"/>
    <col min="13325" max="13568" width="9" style="154"/>
    <col min="13569" max="13569" width="3.375" style="154" customWidth="1"/>
    <col min="13570" max="13570" width="44.25" style="154" customWidth="1"/>
    <col min="13571" max="13571" width="8.125" style="154" customWidth="1"/>
    <col min="13572" max="13572" width="4.25" style="154" customWidth="1"/>
    <col min="13573" max="13573" width="7.75" style="154" customWidth="1"/>
    <col min="13574" max="13574" width="8" style="154" customWidth="1"/>
    <col min="13575" max="13575" width="8.875" style="154" customWidth="1"/>
    <col min="13576" max="13576" width="8.75" style="154" customWidth="1"/>
    <col min="13577" max="13577" width="15.5" style="154" customWidth="1"/>
    <col min="13578" max="13578" width="7.75" style="154" customWidth="1"/>
    <col min="13579" max="13579" width="11.875" style="154" customWidth="1"/>
    <col min="13580" max="13580" width="3.5" style="154" customWidth="1"/>
    <col min="13581" max="13824" width="9" style="154"/>
    <col min="13825" max="13825" width="3.375" style="154" customWidth="1"/>
    <col min="13826" max="13826" width="44.25" style="154" customWidth="1"/>
    <col min="13827" max="13827" width="8.125" style="154" customWidth="1"/>
    <col min="13828" max="13828" width="4.25" style="154" customWidth="1"/>
    <col min="13829" max="13829" width="7.75" style="154" customWidth="1"/>
    <col min="13830" max="13830" width="8" style="154" customWidth="1"/>
    <col min="13831" max="13831" width="8.875" style="154" customWidth="1"/>
    <col min="13832" max="13832" width="8.75" style="154" customWidth="1"/>
    <col min="13833" max="13833" width="15.5" style="154" customWidth="1"/>
    <col min="13834" max="13834" width="7.75" style="154" customWidth="1"/>
    <col min="13835" max="13835" width="11.875" style="154" customWidth="1"/>
    <col min="13836" max="13836" width="3.5" style="154" customWidth="1"/>
    <col min="13837" max="14080" width="9" style="154"/>
    <col min="14081" max="14081" width="3.375" style="154" customWidth="1"/>
    <col min="14082" max="14082" width="44.25" style="154" customWidth="1"/>
    <col min="14083" max="14083" width="8.125" style="154" customWidth="1"/>
    <col min="14084" max="14084" width="4.25" style="154" customWidth="1"/>
    <col min="14085" max="14085" width="7.75" style="154" customWidth="1"/>
    <col min="14086" max="14086" width="8" style="154" customWidth="1"/>
    <col min="14087" max="14087" width="8.875" style="154" customWidth="1"/>
    <col min="14088" max="14088" width="8.75" style="154" customWidth="1"/>
    <col min="14089" max="14089" width="15.5" style="154" customWidth="1"/>
    <col min="14090" max="14090" width="7.75" style="154" customWidth="1"/>
    <col min="14091" max="14091" width="11.875" style="154" customWidth="1"/>
    <col min="14092" max="14092" width="3.5" style="154" customWidth="1"/>
    <col min="14093" max="14336" width="9" style="154"/>
    <col min="14337" max="14337" width="3.375" style="154" customWidth="1"/>
    <col min="14338" max="14338" width="44.25" style="154" customWidth="1"/>
    <col min="14339" max="14339" width="8.125" style="154" customWidth="1"/>
    <col min="14340" max="14340" width="4.25" style="154" customWidth="1"/>
    <col min="14341" max="14341" width="7.75" style="154" customWidth="1"/>
    <col min="14342" max="14342" width="8" style="154" customWidth="1"/>
    <col min="14343" max="14343" width="8.875" style="154" customWidth="1"/>
    <col min="14344" max="14344" width="8.75" style="154" customWidth="1"/>
    <col min="14345" max="14345" width="15.5" style="154" customWidth="1"/>
    <col min="14346" max="14346" width="7.75" style="154" customWidth="1"/>
    <col min="14347" max="14347" width="11.875" style="154" customWidth="1"/>
    <col min="14348" max="14348" width="3.5" style="154" customWidth="1"/>
    <col min="14349" max="14592" width="9" style="154"/>
    <col min="14593" max="14593" width="3.375" style="154" customWidth="1"/>
    <col min="14594" max="14594" width="44.25" style="154" customWidth="1"/>
    <col min="14595" max="14595" width="8.125" style="154" customWidth="1"/>
    <col min="14596" max="14596" width="4.25" style="154" customWidth="1"/>
    <col min="14597" max="14597" width="7.75" style="154" customWidth="1"/>
    <col min="14598" max="14598" width="8" style="154" customWidth="1"/>
    <col min="14599" max="14599" width="8.875" style="154" customWidth="1"/>
    <col min="14600" max="14600" width="8.75" style="154" customWidth="1"/>
    <col min="14601" max="14601" width="15.5" style="154" customWidth="1"/>
    <col min="14602" max="14602" width="7.75" style="154" customWidth="1"/>
    <col min="14603" max="14603" width="11.875" style="154" customWidth="1"/>
    <col min="14604" max="14604" width="3.5" style="154" customWidth="1"/>
    <col min="14605" max="14848" width="9" style="154"/>
    <col min="14849" max="14849" width="3.375" style="154" customWidth="1"/>
    <col min="14850" max="14850" width="44.25" style="154" customWidth="1"/>
    <col min="14851" max="14851" width="8.125" style="154" customWidth="1"/>
    <col min="14852" max="14852" width="4.25" style="154" customWidth="1"/>
    <col min="14853" max="14853" width="7.75" style="154" customWidth="1"/>
    <col min="14854" max="14854" width="8" style="154" customWidth="1"/>
    <col min="14855" max="14855" width="8.875" style="154" customWidth="1"/>
    <col min="14856" max="14856" width="8.75" style="154" customWidth="1"/>
    <col min="14857" max="14857" width="15.5" style="154" customWidth="1"/>
    <col min="14858" max="14858" width="7.75" style="154" customWidth="1"/>
    <col min="14859" max="14859" width="11.875" style="154" customWidth="1"/>
    <col min="14860" max="14860" width="3.5" style="154" customWidth="1"/>
    <col min="14861" max="15104" width="9" style="154"/>
    <col min="15105" max="15105" width="3.375" style="154" customWidth="1"/>
    <col min="15106" max="15106" width="44.25" style="154" customWidth="1"/>
    <col min="15107" max="15107" width="8.125" style="154" customWidth="1"/>
    <col min="15108" max="15108" width="4.25" style="154" customWidth="1"/>
    <col min="15109" max="15109" width="7.75" style="154" customWidth="1"/>
    <col min="15110" max="15110" width="8" style="154" customWidth="1"/>
    <col min="15111" max="15111" width="8.875" style="154" customWidth="1"/>
    <col min="15112" max="15112" width="8.75" style="154" customWidth="1"/>
    <col min="15113" max="15113" width="15.5" style="154" customWidth="1"/>
    <col min="15114" max="15114" width="7.75" style="154" customWidth="1"/>
    <col min="15115" max="15115" width="11.875" style="154" customWidth="1"/>
    <col min="15116" max="15116" width="3.5" style="154" customWidth="1"/>
    <col min="15117" max="15360" width="9" style="154"/>
    <col min="15361" max="15361" width="3.375" style="154" customWidth="1"/>
    <col min="15362" max="15362" width="44.25" style="154" customWidth="1"/>
    <col min="15363" max="15363" width="8.125" style="154" customWidth="1"/>
    <col min="15364" max="15364" width="4.25" style="154" customWidth="1"/>
    <col min="15365" max="15365" width="7.75" style="154" customWidth="1"/>
    <col min="15366" max="15366" width="8" style="154" customWidth="1"/>
    <col min="15367" max="15367" width="8.875" style="154" customWidth="1"/>
    <col min="15368" max="15368" width="8.75" style="154" customWidth="1"/>
    <col min="15369" max="15369" width="15.5" style="154" customWidth="1"/>
    <col min="15370" max="15370" width="7.75" style="154" customWidth="1"/>
    <col min="15371" max="15371" width="11.875" style="154" customWidth="1"/>
    <col min="15372" max="15372" width="3.5" style="154" customWidth="1"/>
    <col min="15373" max="15616" width="9" style="154"/>
    <col min="15617" max="15617" width="3.375" style="154" customWidth="1"/>
    <col min="15618" max="15618" width="44.25" style="154" customWidth="1"/>
    <col min="15619" max="15619" width="8.125" style="154" customWidth="1"/>
    <col min="15620" max="15620" width="4.25" style="154" customWidth="1"/>
    <col min="15621" max="15621" width="7.75" style="154" customWidth="1"/>
    <col min="15622" max="15622" width="8" style="154" customWidth="1"/>
    <col min="15623" max="15623" width="8.875" style="154" customWidth="1"/>
    <col min="15624" max="15624" width="8.75" style="154" customWidth="1"/>
    <col min="15625" max="15625" width="15.5" style="154" customWidth="1"/>
    <col min="15626" max="15626" width="7.75" style="154" customWidth="1"/>
    <col min="15627" max="15627" width="11.875" style="154" customWidth="1"/>
    <col min="15628" max="15628" width="3.5" style="154" customWidth="1"/>
    <col min="15629" max="15872" width="9" style="154"/>
    <col min="15873" max="15873" width="3.375" style="154" customWidth="1"/>
    <col min="15874" max="15874" width="44.25" style="154" customWidth="1"/>
    <col min="15875" max="15875" width="8.125" style="154" customWidth="1"/>
    <col min="15876" max="15876" width="4.25" style="154" customWidth="1"/>
    <col min="15877" max="15877" width="7.75" style="154" customWidth="1"/>
    <col min="15878" max="15878" width="8" style="154" customWidth="1"/>
    <col min="15879" max="15879" width="8.875" style="154" customWidth="1"/>
    <col min="15880" max="15880" width="8.75" style="154" customWidth="1"/>
    <col min="15881" max="15881" width="15.5" style="154" customWidth="1"/>
    <col min="15882" max="15882" width="7.75" style="154" customWidth="1"/>
    <col min="15883" max="15883" width="11.875" style="154" customWidth="1"/>
    <col min="15884" max="15884" width="3.5" style="154" customWidth="1"/>
    <col min="15885" max="16128" width="9" style="154"/>
    <col min="16129" max="16129" width="3.375" style="154" customWidth="1"/>
    <col min="16130" max="16130" width="44.25" style="154" customWidth="1"/>
    <col min="16131" max="16131" width="8.125" style="154" customWidth="1"/>
    <col min="16132" max="16132" width="4.25" style="154" customWidth="1"/>
    <col min="16133" max="16133" width="7.75" style="154" customWidth="1"/>
    <col min="16134" max="16134" width="8" style="154" customWidth="1"/>
    <col min="16135" max="16135" width="8.875" style="154" customWidth="1"/>
    <col min="16136" max="16136" width="8.75" style="154" customWidth="1"/>
    <col min="16137" max="16137" width="15.5" style="154" customWidth="1"/>
    <col min="16138" max="16138" width="7.75" style="154" customWidth="1"/>
    <col min="16139" max="16139" width="11.875" style="154" customWidth="1"/>
    <col min="16140" max="16140" width="3.5" style="154" customWidth="1"/>
    <col min="16141" max="16384" width="9" style="154"/>
  </cols>
  <sheetData>
    <row r="2" spans="1:11" s="143" customFormat="1" ht="20.25">
      <c r="A2" s="259" t="s">
        <v>236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s="143" customFormat="1" ht="20.25">
      <c r="A3" s="259" t="s">
        <v>10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</row>
    <row r="4" spans="1:11" s="143" customFormat="1" ht="20.25">
      <c r="A4" s="260" t="s">
        <v>237</v>
      </c>
      <c r="B4" s="261" t="s">
        <v>238</v>
      </c>
      <c r="C4" s="260" t="s">
        <v>239</v>
      </c>
      <c r="D4" s="260"/>
      <c r="E4" s="260"/>
      <c r="F4" s="260"/>
      <c r="G4" s="261" t="s">
        <v>240</v>
      </c>
      <c r="H4" s="144" t="s">
        <v>8</v>
      </c>
      <c r="I4" s="260" t="s">
        <v>241</v>
      </c>
      <c r="J4" s="262" t="s">
        <v>233</v>
      </c>
      <c r="K4" s="262" t="s">
        <v>46</v>
      </c>
    </row>
    <row r="5" spans="1:11" s="143" customFormat="1" ht="20.25">
      <c r="A5" s="260"/>
      <c r="B5" s="261"/>
      <c r="C5" s="145" t="s">
        <v>242</v>
      </c>
      <c r="D5" s="145" t="s">
        <v>243</v>
      </c>
      <c r="E5" s="145" t="s">
        <v>25</v>
      </c>
      <c r="F5" s="145" t="s">
        <v>20</v>
      </c>
      <c r="G5" s="261"/>
      <c r="H5" s="146" t="s">
        <v>34</v>
      </c>
      <c r="I5" s="260"/>
      <c r="J5" s="263"/>
      <c r="K5" s="263"/>
    </row>
    <row r="6" spans="1:11" s="143" customFormat="1" ht="20.25">
      <c r="A6" s="145"/>
      <c r="B6" s="147" t="s">
        <v>244</v>
      </c>
      <c r="C6" s="145"/>
      <c r="D6" s="145"/>
      <c r="E6" s="145"/>
      <c r="F6" s="145"/>
      <c r="G6" s="145"/>
      <c r="H6" s="145"/>
      <c r="I6" s="145"/>
      <c r="J6" s="145"/>
      <c r="K6" s="145"/>
    </row>
    <row r="7" spans="1:11" s="143" customFormat="1" ht="20.25">
      <c r="A7" s="145"/>
      <c r="B7" s="148" t="s">
        <v>146</v>
      </c>
      <c r="C7" s="145"/>
      <c r="D7" s="145"/>
      <c r="E7" s="145"/>
      <c r="F7" s="145"/>
      <c r="G7" s="145"/>
      <c r="H7" s="149"/>
      <c r="I7" s="150"/>
      <c r="J7" s="145"/>
      <c r="K7" s="145"/>
    </row>
    <row r="8" spans="1:11" s="143" customFormat="1" ht="20.25">
      <c r="A8" s="145"/>
      <c r="B8" s="148" t="s">
        <v>147</v>
      </c>
      <c r="C8" s="145"/>
      <c r="D8" s="145"/>
      <c r="E8" s="145"/>
      <c r="F8" s="151"/>
      <c r="G8" s="145"/>
      <c r="H8" s="149"/>
      <c r="I8" s="145"/>
      <c r="J8" s="145"/>
      <c r="K8" s="145"/>
    </row>
    <row r="9" spans="1:11" s="143" customFormat="1" ht="20.25">
      <c r="A9" s="145"/>
      <c r="B9" s="148" t="s">
        <v>148</v>
      </c>
      <c r="C9" s="145"/>
      <c r="D9" s="145"/>
      <c r="E9" s="145"/>
      <c r="F9" s="151"/>
      <c r="G9" s="145"/>
      <c r="H9" s="149"/>
      <c r="I9" s="145"/>
      <c r="J9" s="145"/>
      <c r="K9" s="145"/>
    </row>
    <row r="10" spans="1:11" s="143" customFormat="1" ht="20.25">
      <c r="A10" s="145"/>
      <c r="B10" s="148" t="s">
        <v>149</v>
      </c>
      <c r="C10" s="145"/>
      <c r="D10" s="145"/>
      <c r="E10" s="145"/>
      <c r="F10" s="151"/>
      <c r="G10" s="145"/>
      <c r="H10" s="149"/>
      <c r="I10" s="145"/>
      <c r="J10" s="145"/>
      <c r="K10" s="145"/>
    </row>
    <row r="11" spans="1:11" s="143" customFormat="1" ht="20.25">
      <c r="A11" s="145"/>
      <c r="B11" s="148" t="s">
        <v>150</v>
      </c>
      <c r="C11" s="145"/>
      <c r="D11" s="145"/>
      <c r="E11" s="145"/>
      <c r="F11" s="151"/>
      <c r="G11" s="145"/>
      <c r="H11" s="149"/>
      <c r="I11" s="145"/>
      <c r="J11" s="145"/>
      <c r="K11" s="145"/>
    </row>
    <row r="12" spans="1:11" s="143" customFormat="1" ht="20.25">
      <c r="A12" s="145"/>
      <c r="B12" s="148" t="s">
        <v>151</v>
      </c>
      <c r="C12" s="145"/>
      <c r="D12" s="145"/>
      <c r="E12" s="145"/>
      <c r="F12" s="151"/>
      <c r="G12" s="145"/>
      <c r="H12" s="149"/>
      <c r="I12" s="145"/>
      <c r="J12" s="145"/>
      <c r="K12" s="152"/>
    </row>
    <row r="13" spans="1:11" s="143" customFormat="1" ht="20.25">
      <c r="A13" s="145"/>
      <c r="B13" s="148" t="s">
        <v>152</v>
      </c>
      <c r="C13" s="145"/>
      <c r="D13" s="145"/>
      <c r="E13" s="145"/>
      <c r="F13" s="151"/>
      <c r="G13" s="145" t="s">
        <v>255</v>
      </c>
      <c r="H13" s="149">
        <v>4700</v>
      </c>
      <c r="I13" s="141" t="s">
        <v>247</v>
      </c>
      <c r="J13" s="145">
        <v>1</v>
      </c>
      <c r="K13" s="152" t="s">
        <v>135</v>
      </c>
    </row>
    <row r="14" spans="1:11" s="143" customFormat="1" ht="20.25">
      <c r="A14" s="145"/>
      <c r="B14" s="153" t="s">
        <v>153</v>
      </c>
      <c r="C14" s="152"/>
      <c r="D14" s="152"/>
      <c r="E14" s="152"/>
      <c r="F14" s="151"/>
      <c r="G14" s="145" t="s">
        <v>256</v>
      </c>
      <c r="H14" s="149">
        <v>9300</v>
      </c>
      <c r="I14" s="141" t="s">
        <v>248</v>
      </c>
      <c r="J14" s="145">
        <v>1</v>
      </c>
      <c r="K14" s="145" t="s">
        <v>135</v>
      </c>
    </row>
    <row r="15" spans="1:11" ht="20.25">
      <c r="A15" s="145"/>
      <c r="B15" s="148" t="s">
        <v>246</v>
      </c>
      <c r="C15" s="145"/>
      <c r="D15" s="145"/>
      <c r="E15" s="145"/>
      <c r="F15" s="151"/>
      <c r="G15" s="145"/>
      <c r="H15" s="149"/>
      <c r="I15" s="141"/>
      <c r="J15" s="145"/>
      <c r="K15" s="145"/>
    </row>
    <row r="16" spans="1:11" ht="20.25">
      <c r="A16" s="145"/>
      <c r="B16" s="148" t="s">
        <v>155</v>
      </c>
      <c r="C16" s="145"/>
      <c r="D16" s="145"/>
      <c r="E16" s="145"/>
      <c r="F16" s="151"/>
      <c r="G16" s="145" t="s">
        <v>257</v>
      </c>
      <c r="H16" s="149">
        <v>189600</v>
      </c>
      <c r="I16" s="141" t="s">
        <v>249</v>
      </c>
      <c r="J16" s="145">
        <v>1</v>
      </c>
      <c r="K16" s="145" t="s">
        <v>217</v>
      </c>
    </row>
    <row r="17" spans="1:12" ht="20.25">
      <c r="A17" s="145"/>
      <c r="B17" s="148" t="s">
        <v>156</v>
      </c>
      <c r="C17" s="145"/>
      <c r="D17" s="145"/>
      <c r="E17" s="145"/>
      <c r="F17" s="151"/>
      <c r="G17" s="145" t="s">
        <v>258</v>
      </c>
      <c r="H17" s="149">
        <v>69600</v>
      </c>
      <c r="I17" s="141" t="s">
        <v>250</v>
      </c>
      <c r="J17" s="145">
        <v>1</v>
      </c>
      <c r="K17" s="145" t="s">
        <v>135</v>
      </c>
    </row>
    <row r="18" spans="1:12" ht="20.25">
      <c r="A18" s="145"/>
      <c r="B18" s="148" t="s">
        <v>157</v>
      </c>
      <c r="C18" s="145"/>
      <c r="D18" s="145"/>
      <c r="E18" s="145"/>
      <c r="F18" s="151"/>
      <c r="G18" s="145"/>
      <c r="H18" s="149"/>
      <c r="I18" s="141"/>
      <c r="J18" s="145"/>
      <c r="K18" s="145"/>
    </row>
    <row r="19" spans="1:12" ht="20.25">
      <c r="A19" s="145"/>
      <c r="B19" s="148" t="s">
        <v>158</v>
      </c>
      <c r="C19" s="145"/>
      <c r="D19" s="145"/>
      <c r="E19" s="145"/>
      <c r="F19" s="151"/>
      <c r="G19" s="145" t="s">
        <v>254</v>
      </c>
      <c r="H19" s="149">
        <v>29000</v>
      </c>
      <c r="I19" s="141" t="s">
        <v>251</v>
      </c>
      <c r="J19" s="145">
        <v>1</v>
      </c>
      <c r="K19" s="145" t="s">
        <v>135</v>
      </c>
    </row>
    <row r="20" spans="1:12" ht="20.25">
      <c r="A20" s="145"/>
      <c r="B20" s="148" t="s">
        <v>159</v>
      </c>
      <c r="C20" s="145"/>
      <c r="D20" s="145"/>
      <c r="E20" s="145"/>
      <c r="F20" s="145"/>
      <c r="G20" s="149"/>
      <c r="H20" s="152"/>
      <c r="I20" s="141"/>
      <c r="J20" s="145"/>
      <c r="K20" s="145"/>
    </row>
    <row r="21" spans="1:12" ht="20.25">
      <c r="A21" s="145"/>
      <c r="B21" s="147" t="s">
        <v>218</v>
      </c>
      <c r="C21" s="145"/>
      <c r="D21" s="145"/>
      <c r="E21" s="145"/>
      <c r="F21" s="145"/>
      <c r="G21" s="149" t="s">
        <v>259</v>
      </c>
      <c r="H21" s="152">
        <v>36000</v>
      </c>
      <c r="I21" s="141" t="s">
        <v>252</v>
      </c>
      <c r="J21" s="145">
        <v>1</v>
      </c>
      <c r="K21" s="145" t="s">
        <v>135</v>
      </c>
    </row>
    <row r="22" spans="1:12" s="160" customFormat="1" ht="20.25">
      <c r="A22" s="155"/>
      <c r="B22" s="156" t="s">
        <v>160</v>
      </c>
      <c r="C22" s="155"/>
      <c r="D22" s="155"/>
      <c r="E22" s="155"/>
      <c r="F22" s="155"/>
      <c r="G22" s="157"/>
      <c r="H22" s="158"/>
      <c r="I22" s="141"/>
      <c r="J22" s="155"/>
      <c r="K22" s="155"/>
      <c r="L22" s="159"/>
    </row>
    <row r="23" spans="1:12" ht="20.25">
      <c r="A23" s="145"/>
      <c r="B23" s="148" t="s">
        <v>161</v>
      </c>
      <c r="C23" s="145"/>
      <c r="D23" s="145"/>
      <c r="E23" s="145"/>
      <c r="F23" s="145"/>
      <c r="G23" s="149" t="s">
        <v>260</v>
      </c>
      <c r="H23" s="152">
        <v>24300</v>
      </c>
      <c r="I23" s="141" t="s">
        <v>253</v>
      </c>
      <c r="J23" s="145">
        <v>1</v>
      </c>
      <c r="K23" s="145" t="s">
        <v>135</v>
      </c>
    </row>
    <row r="24" spans="1:12" ht="20.25">
      <c r="A24" s="145"/>
      <c r="B24" s="148" t="s">
        <v>162</v>
      </c>
      <c r="C24" s="145"/>
      <c r="D24" s="145"/>
      <c r="E24" s="145"/>
      <c r="F24" s="145"/>
      <c r="G24" s="149"/>
      <c r="H24" s="152"/>
      <c r="I24" s="141"/>
      <c r="J24" s="145"/>
      <c r="K24" s="145"/>
    </row>
    <row r="25" spans="1:12" ht="18.75" customHeight="1">
      <c r="A25" s="145"/>
      <c r="B25" s="148" t="s">
        <v>163</v>
      </c>
      <c r="C25" s="145"/>
      <c r="D25" s="145"/>
      <c r="E25" s="145"/>
      <c r="F25" s="145"/>
      <c r="G25" s="145"/>
      <c r="H25" s="149"/>
      <c r="I25" s="141"/>
      <c r="J25" s="145"/>
      <c r="K25" s="145"/>
    </row>
    <row r="26" spans="1:12" ht="18.75" customHeight="1">
      <c r="A26" s="145"/>
      <c r="B26" s="148" t="s">
        <v>164</v>
      </c>
      <c r="C26" s="145"/>
      <c r="D26" s="145"/>
      <c r="E26" s="145"/>
      <c r="F26" s="145"/>
      <c r="G26" s="145"/>
      <c r="H26" s="149"/>
      <c r="I26" s="141"/>
      <c r="J26" s="145"/>
      <c r="K26" s="145"/>
    </row>
    <row r="27" spans="1:12" ht="18.75" customHeight="1">
      <c r="A27" s="145"/>
      <c r="B27" s="148" t="s">
        <v>165</v>
      </c>
      <c r="C27" s="145"/>
      <c r="D27" s="145"/>
      <c r="E27" s="145"/>
      <c r="F27" s="145"/>
      <c r="G27" s="145"/>
      <c r="H27" s="149"/>
      <c r="I27" s="141"/>
      <c r="J27" s="145"/>
      <c r="K27" s="145"/>
    </row>
    <row r="28" spans="1:12" ht="18.75" customHeight="1">
      <c r="A28" s="145"/>
      <c r="B28" s="148" t="s">
        <v>166</v>
      </c>
      <c r="C28" s="145"/>
      <c r="D28" s="145"/>
      <c r="E28" s="145"/>
      <c r="F28" s="145"/>
      <c r="G28" s="145" t="s">
        <v>261</v>
      </c>
      <c r="H28" s="149">
        <v>376200</v>
      </c>
      <c r="I28" s="141" t="s">
        <v>262</v>
      </c>
      <c r="J28" s="145">
        <v>1</v>
      </c>
      <c r="K28" s="145" t="s">
        <v>217</v>
      </c>
    </row>
    <row r="29" spans="1:12" ht="18.75" customHeight="1">
      <c r="A29" s="145"/>
      <c r="B29" s="148" t="s">
        <v>221</v>
      </c>
      <c r="C29" s="145"/>
      <c r="D29" s="145"/>
      <c r="E29" s="145"/>
      <c r="F29" s="145"/>
      <c r="G29" s="145"/>
      <c r="H29" s="149"/>
      <c r="I29" s="141"/>
      <c r="J29" s="145"/>
      <c r="K29" s="145"/>
    </row>
    <row r="30" spans="1:12" ht="18.75" customHeight="1">
      <c r="A30" s="145"/>
      <c r="B30" s="148" t="s">
        <v>220</v>
      </c>
      <c r="C30" s="145"/>
      <c r="D30" s="145"/>
      <c r="E30" s="145"/>
      <c r="F30" s="145"/>
      <c r="G30" s="145"/>
      <c r="H30" s="149"/>
      <c r="I30" s="141"/>
      <c r="J30" s="145"/>
      <c r="K30" s="145"/>
    </row>
    <row r="31" spans="1:12" ht="18.75" customHeight="1">
      <c r="A31" s="145"/>
      <c r="B31" s="148" t="s">
        <v>219</v>
      </c>
      <c r="C31" s="145"/>
      <c r="D31" s="145"/>
      <c r="E31" s="145"/>
      <c r="F31" s="145"/>
      <c r="G31" s="145" t="s">
        <v>278</v>
      </c>
      <c r="H31" s="149">
        <v>75000</v>
      </c>
      <c r="I31" s="141" t="s">
        <v>262</v>
      </c>
      <c r="J31" s="145">
        <v>1</v>
      </c>
      <c r="K31" s="145" t="s">
        <v>217</v>
      </c>
    </row>
    <row r="32" spans="1:12" ht="18.75" customHeight="1">
      <c r="A32" s="145"/>
      <c r="B32" s="148" t="s">
        <v>167</v>
      </c>
      <c r="C32" s="145"/>
      <c r="D32" s="145"/>
      <c r="E32" s="145"/>
      <c r="F32" s="145"/>
      <c r="G32" s="145"/>
      <c r="H32" s="149"/>
      <c r="I32" s="141"/>
      <c r="J32" s="145"/>
      <c r="K32" s="145"/>
    </row>
    <row r="33" spans="1:11" ht="18.75" customHeight="1">
      <c r="A33" s="145"/>
      <c r="B33" s="148" t="s">
        <v>168</v>
      </c>
      <c r="C33" s="145"/>
      <c r="D33" s="145"/>
      <c r="E33" s="145"/>
      <c r="F33" s="145"/>
      <c r="G33" s="145" t="s">
        <v>279</v>
      </c>
      <c r="H33" s="149">
        <v>745500</v>
      </c>
      <c r="I33" s="141" t="s">
        <v>280</v>
      </c>
      <c r="J33" s="145" t="s">
        <v>235</v>
      </c>
      <c r="K33" s="145" t="s">
        <v>217</v>
      </c>
    </row>
    <row r="34" spans="1:11" ht="18.75" customHeight="1">
      <c r="A34" s="145"/>
      <c r="B34" s="148" t="s">
        <v>169</v>
      </c>
      <c r="C34" s="145"/>
      <c r="D34" s="145"/>
      <c r="E34" s="145"/>
      <c r="F34" s="145"/>
      <c r="G34" s="145"/>
      <c r="H34" s="149"/>
      <c r="I34" s="141"/>
      <c r="J34" s="145"/>
      <c r="K34" s="145"/>
    </row>
    <row r="35" spans="1:11" ht="18.75" customHeight="1">
      <c r="A35" s="145"/>
      <c r="B35" s="148" t="s">
        <v>170</v>
      </c>
      <c r="C35" s="145"/>
      <c r="D35" s="145"/>
      <c r="E35" s="145"/>
      <c r="F35" s="145"/>
      <c r="G35" s="145" t="s">
        <v>282</v>
      </c>
      <c r="H35" s="149">
        <v>59600</v>
      </c>
      <c r="I35" s="142" t="s">
        <v>281</v>
      </c>
      <c r="J35" s="145" t="s">
        <v>235</v>
      </c>
      <c r="K35" s="145" t="s">
        <v>139</v>
      </c>
    </row>
    <row r="36" spans="1:11" ht="18.75" customHeight="1">
      <c r="A36" s="145"/>
      <c r="B36" s="148" t="s">
        <v>222</v>
      </c>
      <c r="C36" s="145"/>
      <c r="D36" s="145"/>
      <c r="E36" s="145"/>
      <c r="F36" s="145"/>
      <c r="G36" s="145"/>
      <c r="H36" s="149"/>
      <c r="I36" s="141"/>
      <c r="J36" s="145"/>
      <c r="K36" s="145"/>
    </row>
    <row r="37" spans="1:11" ht="18.75" customHeight="1">
      <c r="A37" s="145"/>
      <c r="B37" s="148" t="s">
        <v>223</v>
      </c>
      <c r="C37" s="145"/>
      <c r="D37" s="145"/>
      <c r="E37" s="145"/>
      <c r="F37" s="145"/>
      <c r="G37" s="145"/>
      <c r="H37" s="149"/>
      <c r="I37" s="141"/>
      <c r="J37" s="145"/>
      <c r="K37" s="145"/>
    </row>
    <row r="38" spans="1:11" ht="18.75" customHeight="1">
      <c r="A38" s="145"/>
      <c r="B38" s="148" t="s">
        <v>171</v>
      </c>
      <c r="C38" s="145"/>
      <c r="D38" s="145"/>
      <c r="E38" s="145"/>
      <c r="F38" s="145"/>
      <c r="G38" s="145"/>
      <c r="H38" s="149"/>
      <c r="I38" s="141"/>
      <c r="J38" s="145"/>
      <c r="K38" s="145"/>
    </row>
    <row r="39" spans="1:11" ht="18.75" customHeight="1">
      <c r="A39" s="145"/>
      <c r="B39" s="148" t="s">
        <v>172</v>
      </c>
      <c r="C39" s="145"/>
      <c r="D39" s="145"/>
      <c r="E39" s="145"/>
      <c r="F39" s="145"/>
      <c r="G39" s="145"/>
      <c r="H39" s="149"/>
      <c r="I39" s="141"/>
      <c r="J39" s="145"/>
      <c r="K39" s="145"/>
    </row>
    <row r="40" spans="1:11" ht="18.75" customHeight="1">
      <c r="A40" s="145"/>
      <c r="B40" s="148" t="s">
        <v>173</v>
      </c>
      <c r="C40" s="145"/>
      <c r="D40" s="145"/>
      <c r="E40" s="145"/>
      <c r="F40" s="145"/>
      <c r="G40" s="145" t="s">
        <v>283</v>
      </c>
      <c r="H40" s="149">
        <v>16400</v>
      </c>
      <c r="I40" s="141" t="s">
        <v>266</v>
      </c>
      <c r="J40" s="145">
        <v>1</v>
      </c>
      <c r="K40" s="145" t="s">
        <v>135</v>
      </c>
    </row>
    <row r="41" spans="1:11" ht="18.75" customHeight="1">
      <c r="A41" s="145"/>
      <c r="B41" s="148" t="s">
        <v>174</v>
      </c>
      <c r="C41" s="145"/>
      <c r="D41" s="145"/>
      <c r="E41" s="145"/>
      <c r="F41" s="145"/>
      <c r="G41" s="145" t="s">
        <v>284</v>
      </c>
      <c r="H41" s="149">
        <v>107100</v>
      </c>
      <c r="I41" s="141" t="s">
        <v>267</v>
      </c>
      <c r="J41" s="145">
        <v>1</v>
      </c>
      <c r="K41" s="145" t="s">
        <v>135</v>
      </c>
    </row>
    <row r="42" spans="1:11" ht="18.75" customHeight="1">
      <c r="A42" s="145"/>
      <c r="B42" s="148" t="s">
        <v>175</v>
      </c>
      <c r="C42" s="145"/>
      <c r="D42" s="145"/>
      <c r="E42" s="145"/>
      <c r="F42" s="145"/>
      <c r="G42" s="145" t="s">
        <v>256</v>
      </c>
      <c r="H42" s="149">
        <v>11900</v>
      </c>
      <c r="I42" s="141" t="s">
        <v>268</v>
      </c>
      <c r="J42" s="145">
        <v>1</v>
      </c>
      <c r="K42" s="145" t="s">
        <v>135</v>
      </c>
    </row>
    <row r="43" spans="1:11" ht="18.75" customHeight="1">
      <c r="A43" s="145"/>
      <c r="B43" s="148" t="s">
        <v>176</v>
      </c>
      <c r="C43" s="145"/>
      <c r="D43" s="145"/>
      <c r="E43" s="145"/>
      <c r="F43" s="145"/>
      <c r="G43" s="145" t="s">
        <v>285</v>
      </c>
      <c r="H43" s="149">
        <v>42300</v>
      </c>
      <c r="I43" s="141" t="s">
        <v>269</v>
      </c>
      <c r="J43" s="145">
        <v>1</v>
      </c>
      <c r="K43" s="145" t="s">
        <v>135</v>
      </c>
    </row>
    <row r="44" spans="1:11" ht="18.75" customHeight="1">
      <c r="A44" s="145"/>
      <c r="B44" s="148" t="s">
        <v>177</v>
      </c>
      <c r="C44" s="145"/>
      <c r="D44" s="145"/>
      <c r="E44" s="145"/>
      <c r="F44" s="145"/>
      <c r="G44" s="145"/>
      <c r="H44" s="149"/>
      <c r="I44" s="141"/>
      <c r="J44" s="145"/>
      <c r="K44" s="145"/>
    </row>
    <row r="45" spans="1:11" ht="18.75" customHeight="1">
      <c r="A45" s="145"/>
      <c r="B45" s="148" t="s">
        <v>225</v>
      </c>
      <c r="C45" s="145"/>
      <c r="D45" s="145"/>
      <c r="E45" s="145"/>
      <c r="F45" s="145"/>
      <c r="G45" s="145"/>
      <c r="H45" s="149">
        <v>48600</v>
      </c>
      <c r="I45" s="141"/>
      <c r="J45" s="145">
        <v>1</v>
      </c>
      <c r="K45" s="145" t="s">
        <v>136</v>
      </c>
    </row>
    <row r="46" spans="1:11" ht="18.75" customHeight="1">
      <c r="A46" s="145"/>
      <c r="B46" s="148" t="s">
        <v>178</v>
      </c>
      <c r="C46" s="164" t="s">
        <v>263</v>
      </c>
      <c r="D46" s="164">
        <v>7</v>
      </c>
      <c r="E46" s="164" t="s">
        <v>264</v>
      </c>
      <c r="F46" s="164" t="s">
        <v>265</v>
      </c>
      <c r="G46" s="145" t="s">
        <v>282</v>
      </c>
      <c r="H46" s="149">
        <v>88800</v>
      </c>
      <c r="I46" s="141" t="s">
        <v>270</v>
      </c>
      <c r="J46" s="145">
        <v>1</v>
      </c>
      <c r="K46" s="145" t="s">
        <v>139</v>
      </c>
    </row>
    <row r="47" spans="1:11" ht="18.75" customHeight="1">
      <c r="A47" s="145"/>
      <c r="B47" s="148" t="s">
        <v>179</v>
      </c>
      <c r="C47" s="145"/>
      <c r="D47" s="145"/>
      <c r="E47" s="145"/>
      <c r="F47" s="145"/>
      <c r="G47" s="145"/>
      <c r="H47" s="149"/>
      <c r="I47" s="141"/>
      <c r="J47" s="145"/>
      <c r="K47" s="145"/>
    </row>
    <row r="48" spans="1:11" ht="18.75" customHeight="1">
      <c r="A48" s="145"/>
      <c r="B48" s="148" t="s">
        <v>180</v>
      </c>
      <c r="C48" s="145"/>
      <c r="D48" s="145"/>
      <c r="E48" s="145"/>
      <c r="F48" s="145"/>
      <c r="G48" s="145"/>
      <c r="H48" s="149">
        <v>10000</v>
      </c>
      <c r="I48" s="141"/>
      <c r="J48" s="145">
        <v>1</v>
      </c>
      <c r="K48" s="145" t="s">
        <v>136</v>
      </c>
    </row>
    <row r="49" spans="1:11" ht="18.75" customHeight="1">
      <c r="A49" s="145"/>
      <c r="B49" s="148" t="s">
        <v>181</v>
      </c>
      <c r="C49" s="145"/>
      <c r="D49" s="145"/>
      <c r="E49" s="145"/>
      <c r="F49" s="145"/>
      <c r="G49" s="145"/>
      <c r="H49" s="149">
        <v>190000</v>
      </c>
      <c r="I49" s="141"/>
      <c r="J49" s="145">
        <v>1</v>
      </c>
      <c r="K49" s="145" t="s">
        <v>136</v>
      </c>
    </row>
    <row r="50" spans="1:11" ht="18.75" customHeight="1">
      <c r="A50" s="145"/>
      <c r="B50" s="148" t="s">
        <v>226</v>
      </c>
      <c r="C50" s="145"/>
      <c r="D50" s="145"/>
      <c r="E50" s="145"/>
      <c r="F50" s="145"/>
      <c r="G50" s="145"/>
      <c r="H50" s="149"/>
      <c r="I50" s="141"/>
      <c r="J50" s="145"/>
      <c r="K50" s="145"/>
    </row>
    <row r="51" spans="1:11" ht="18.75" customHeight="1">
      <c r="A51" s="145"/>
      <c r="B51" s="148" t="s">
        <v>182</v>
      </c>
      <c r="C51" s="145"/>
      <c r="D51" s="145"/>
      <c r="E51" s="145"/>
      <c r="F51" s="145"/>
      <c r="G51" s="145"/>
      <c r="H51" s="149"/>
      <c r="I51" s="141"/>
      <c r="J51" s="145"/>
      <c r="K51" s="145"/>
    </row>
    <row r="52" spans="1:11" ht="18.75" customHeight="1">
      <c r="A52" s="145"/>
      <c r="B52" s="148" t="s">
        <v>183</v>
      </c>
      <c r="C52" s="145"/>
      <c r="D52" s="145"/>
      <c r="E52" s="145"/>
      <c r="F52" s="145"/>
      <c r="G52" s="145"/>
      <c r="H52" s="149"/>
      <c r="I52" s="141"/>
      <c r="J52" s="145"/>
      <c r="K52" s="145"/>
    </row>
    <row r="53" spans="1:11" ht="18.75" customHeight="1">
      <c r="A53" s="145"/>
      <c r="B53" s="148" t="s">
        <v>184</v>
      </c>
      <c r="C53" s="145"/>
      <c r="D53" s="145"/>
      <c r="E53" s="145"/>
      <c r="F53" s="145"/>
      <c r="G53" s="145"/>
      <c r="H53" s="149"/>
      <c r="I53" s="141"/>
      <c r="J53" s="145"/>
      <c r="K53" s="145"/>
    </row>
    <row r="54" spans="1:11" ht="18.75" customHeight="1">
      <c r="A54" s="145"/>
      <c r="B54" s="148" t="s">
        <v>185</v>
      </c>
      <c r="C54" s="145"/>
      <c r="D54" s="145"/>
      <c r="E54" s="145"/>
      <c r="F54" s="145"/>
      <c r="G54" s="145"/>
      <c r="H54" s="149">
        <v>364200</v>
      </c>
      <c r="I54" s="141"/>
      <c r="J54" s="145">
        <v>1</v>
      </c>
      <c r="K54" s="145" t="s">
        <v>136</v>
      </c>
    </row>
    <row r="55" spans="1:11" ht="18.75" customHeight="1">
      <c r="A55" s="145"/>
      <c r="B55" s="148" t="s">
        <v>186</v>
      </c>
      <c r="C55" s="145"/>
      <c r="D55" s="145"/>
      <c r="E55" s="145"/>
      <c r="F55" s="145"/>
      <c r="G55" s="145"/>
      <c r="H55" s="149"/>
      <c r="I55" s="141"/>
      <c r="J55" s="145"/>
      <c r="K55" s="145"/>
    </row>
    <row r="56" spans="1:11" ht="18.75" customHeight="1">
      <c r="A56" s="145"/>
      <c r="B56" s="148" t="s">
        <v>187</v>
      </c>
      <c r="C56" s="145"/>
      <c r="D56" s="145"/>
      <c r="E56" s="145"/>
      <c r="F56" s="145"/>
      <c r="G56" s="145"/>
      <c r="H56" s="149">
        <v>140000</v>
      </c>
      <c r="I56" s="141"/>
      <c r="J56" s="145">
        <v>1</v>
      </c>
      <c r="K56" s="145" t="s">
        <v>136</v>
      </c>
    </row>
    <row r="57" spans="1:11" ht="18.75" customHeight="1">
      <c r="A57" s="145"/>
      <c r="B57" s="148" t="s">
        <v>188</v>
      </c>
      <c r="C57" s="145"/>
      <c r="D57" s="145"/>
      <c r="E57" s="145"/>
      <c r="F57" s="145"/>
      <c r="G57" s="145"/>
      <c r="H57" s="149">
        <v>320000</v>
      </c>
      <c r="I57" s="141"/>
      <c r="J57" s="145">
        <v>1</v>
      </c>
      <c r="K57" s="145" t="s">
        <v>136</v>
      </c>
    </row>
    <row r="58" spans="1:11" ht="18.75" customHeight="1">
      <c r="A58" s="145"/>
      <c r="B58" s="148" t="s">
        <v>189</v>
      </c>
      <c r="C58" s="145"/>
      <c r="D58" s="145"/>
      <c r="E58" s="145"/>
      <c r="F58" s="145"/>
      <c r="G58" s="145"/>
      <c r="H58" s="149">
        <v>77600</v>
      </c>
      <c r="I58" s="141"/>
      <c r="J58" s="145">
        <v>1</v>
      </c>
      <c r="K58" s="145" t="s">
        <v>136</v>
      </c>
    </row>
    <row r="59" spans="1:11" ht="18.75" customHeight="1">
      <c r="A59" s="145"/>
      <c r="B59" s="148" t="s">
        <v>190</v>
      </c>
      <c r="C59" s="145"/>
      <c r="D59" s="145"/>
      <c r="E59" s="145"/>
      <c r="F59" s="145"/>
      <c r="G59" s="145"/>
      <c r="H59" s="149"/>
      <c r="I59" s="141"/>
      <c r="J59" s="145"/>
      <c r="K59" s="145"/>
    </row>
    <row r="60" spans="1:11" ht="18.75" customHeight="1">
      <c r="A60" s="145"/>
      <c r="B60" s="148" t="s">
        <v>191</v>
      </c>
      <c r="C60" s="145"/>
      <c r="D60" s="145"/>
      <c r="E60" s="145"/>
      <c r="F60" s="145"/>
      <c r="G60" s="145"/>
      <c r="H60" s="149"/>
      <c r="I60" s="141"/>
      <c r="J60" s="145"/>
      <c r="K60" s="145"/>
    </row>
    <row r="61" spans="1:11" ht="18.75" customHeight="1">
      <c r="A61" s="145"/>
      <c r="B61" s="148" t="s">
        <v>227</v>
      </c>
      <c r="C61" s="145"/>
      <c r="D61" s="145"/>
      <c r="E61" s="145"/>
      <c r="F61" s="145"/>
      <c r="G61" s="145"/>
      <c r="H61" s="149"/>
      <c r="I61" s="141"/>
      <c r="J61" s="145"/>
      <c r="K61" s="145"/>
    </row>
    <row r="62" spans="1:11" ht="18.75" customHeight="1">
      <c r="A62" s="145"/>
      <c r="B62" s="148" t="s">
        <v>192</v>
      </c>
      <c r="C62" s="145"/>
      <c r="D62" s="145"/>
      <c r="E62" s="145"/>
      <c r="F62" s="145"/>
      <c r="G62" s="145"/>
      <c r="H62" s="149"/>
      <c r="I62" s="142"/>
      <c r="J62" s="145"/>
      <c r="K62" s="145"/>
    </row>
    <row r="63" spans="1:11" ht="18.75" customHeight="1">
      <c r="A63" s="145"/>
      <c r="B63" s="148" t="s">
        <v>228</v>
      </c>
      <c r="C63" s="145"/>
      <c r="D63" s="145"/>
      <c r="E63" s="145"/>
      <c r="F63" s="145"/>
      <c r="G63" s="145"/>
      <c r="H63" s="149">
        <v>366000</v>
      </c>
      <c r="I63" s="142"/>
      <c r="J63" s="145" t="s">
        <v>235</v>
      </c>
      <c r="K63" s="145" t="s">
        <v>136</v>
      </c>
    </row>
    <row r="64" spans="1:11" ht="18.75" customHeight="1">
      <c r="A64" s="145"/>
      <c r="B64" s="148" t="s">
        <v>193</v>
      </c>
      <c r="C64" s="145"/>
      <c r="D64" s="145"/>
      <c r="E64" s="145"/>
      <c r="F64" s="145"/>
      <c r="G64" s="145"/>
      <c r="H64" s="149"/>
      <c r="I64" s="141"/>
      <c r="J64" s="145"/>
      <c r="K64" s="145"/>
    </row>
    <row r="65" spans="1:11" ht="18.75" customHeight="1">
      <c r="A65" s="145"/>
      <c r="B65" s="148" t="s">
        <v>194</v>
      </c>
      <c r="C65" s="145"/>
      <c r="D65" s="145"/>
      <c r="E65" s="145"/>
      <c r="F65" s="145"/>
      <c r="G65" s="145"/>
      <c r="H65" s="149">
        <v>5000</v>
      </c>
      <c r="I65" s="141"/>
      <c r="J65" s="145">
        <v>1</v>
      </c>
      <c r="K65" s="145" t="s">
        <v>137</v>
      </c>
    </row>
    <row r="66" spans="1:11" ht="18.75" customHeight="1">
      <c r="A66" s="145"/>
      <c r="B66" s="148" t="s">
        <v>195</v>
      </c>
      <c r="C66" s="145"/>
      <c r="D66" s="145"/>
      <c r="E66" s="145"/>
      <c r="F66" s="145"/>
      <c r="G66" s="145"/>
      <c r="H66" s="149"/>
      <c r="I66" s="141"/>
      <c r="J66" s="145"/>
      <c r="K66" s="145"/>
    </row>
    <row r="67" spans="1:11" ht="18.75" customHeight="1">
      <c r="A67" s="145"/>
      <c r="B67" s="148" t="s">
        <v>97</v>
      </c>
      <c r="C67" s="145"/>
      <c r="D67" s="145"/>
      <c r="E67" s="145"/>
      <c r="F67" s="145"/>
      <c r="G67" s="145"/>
      <c r="H67" s="149"/>
      <c r="I67" s="141"/>
      <c r="J67" s="145"/>
      <c r="K67" s="145"/>
    </row>
    <row r="68" spans="1:11" ht="18.75" customHeight="1">
      <c r="A68" s="145"/>
      <c r="B68" s="148" t="s">
        <v>196</v>
      </c>
      <c r="C68" s="145"/>
      <c r="D68" s="145"/>
      <c r="E68" s="145"/>
      <c r="F68" s="145"/>
      <c r="G68" s="145"/>
      <c r="H68" s="149"/>
      <c r="I68" s="141"/>
      <c r="J68" s="145"/>
      <c r="K68" s="145"/>
    </row>
    <row r="69" spans="1:11" ht="18.75" customHeight="1">
      <c r="A69" s="145"/>
      <c r="B69" s="148" t="s">
        <v>197</v>
      </c>
      <c r="C69" s="145"/>
      <c r="D69" s="145"/>
      <c r="E69" s="145"/>
      <c r="F69" s="145"/>
      <c r="G69" s="145"/>
      <c r="H69" s="149"/>
      <c r="I69" s="141"/>
      <c r="J69" s="145"/>
      <c r="K69" s="145"/>
    </row>
    <row r="70" spans="1:11" ht="18.75" customHeight="1">
      <c r="A70" s="145"/>
      <c r="B70" s="148" t="s">
        <v>198</v>
      </c>
      <c r="C70" s="145"/>
      <c r="D70" s="145"/>
      <c r="E70" s="145"/>
      <c r="F70" s="145"/>
      <c r="G70" s="145"/>
      <c r="H70" s="149">
        <v>244100</v>
      </c>
      <c r="I70" s="141"/>
      <c r="J70" s="145">
        <v>1</v>
      </c>
      <c r="K70" s="145" t="s">
        <v>136</v>
      </c>
    </row>
    <row r="71" spans="1:11" ht="18.75" customHeight="1">
      <c r="A71" s="145"/>
      <c r="B71" s="148" t="s">
        <v>229</v>
      </c>
      <c r="C71" s="145"/>
      <c r="D71" s="145"/>
      <c r="E71" s="145"/>
      <c r="F71" s="145"/>
      <c r="G71" s="145"/>
      <c r="H71" s="149">
        <v>35700</v>
      </c>
      <c r="I71" s="141"/>
      <c r="J71" s="145">
        <v>1</v>
      </c>
      <c r="K71" s="145" t="s">
        <v>217</v>
      </c>
    </row>
    <row r="72" spans="1:11" ht="18.75" customHeight="1">
      <c r="A72" s="145"/>
      <c r="B72" s="148" t="s">
        <v>230</v>
      </c>
      <c r="C72" s="145"/>
      <c r="D72" s="145"/>
      <c r="E72" s="145"/>
      <c r="F72" s="145"/>
      <c r="G72" s="145"/>
      <c r="H72" s="149"/>
      <c r="I72" s="141"/>
      <c r="J72" s="145"/>
      <c r="K72" s="145"/>
    </row>
    <row r="73" spans="1:11" ht="18.75" customHeight="1">
      <c r="A73" s="145"/>
      <c r="B73" s="148" t="s">
        <v>199</v>
      </c>
      <c r="C73" s="145"/>
      <c r="D73" s="145"/>
      <c r="E73" s="145"/>
      <c r="F73" s="145"/>
      <c r="G73" s="145"/>
      <c r="H73" s="149"/>
      <c r="I73" s="141"/>
      <c r="J73" s="145"/>
      <c r="K73" s="145"/>
    </row>
    <row r="74" spans="1:11" ht="18.75" customHeight="1">
      <c r="A74" s="145"/>
      <c r="B74" s="148" t="s">
        <v>200</v>
      </c>
      <c r="C74" s="145"/>
      <c r="D74" s="145"/>
      <c r="E74" s="145"/>
      <c r="F74" s="145"/>
      <c r="G74" s="145"/>
      <c r="H74" s="149"/>
      <c r="I74" s="141"/>
      <c r="J74" s="145"/>
      <c r="K74" s="145"/>
    </row>
    <row r="75" spans="1:11" ht="18.75" customHeight="1">
      <c r="A75" s="145"/>
      <c r="B75" s="148" t="s">
        <v>201</v>
      </c>
      <c r="C75" s="145"/>
      <c r="D75" s="145"/>
      <c r="E75" s="145"/>
      <c r="F75" s="145"/>
      <c r="G75" s="145"/>
      <c r="H75" s="149">
        <v>30000</v>
      </c>
      <c r="I75" s="141"/>
      <c r="J75" s="145">
        <v>2</v>
      </c>
      <c r="K75" s="145" t="s">
        <v>217</v>
      </c>
    </row>
    <row r="76" spans="1:11" ht="18.75" customHeight="1">
      <c r="A76" s="145"/>
      <c r="B76" s="148" t="s">
        <v>202</v>
      </c>
      <c r="C76" s="145"/>
      <c r="D76" s="145"/>
      <c r="E76" s="145"/>
      <c r="F76" s="145"/>
      <c r="G76" s="145"/>
      <c r="H76" s="149">
        <v>15000</v>
      </c>
      <c r="I76" s="141"/>
      <c r="J76" s="145">
        <v>2</v>
      </c>
      <c r="K76" s="145" t="s">
        <v>217</v>
      </c>
    </row>
    <row r="77" spans="1:11" ht="18.75" customHeight="1">
      <c r="A77" s="145"/>
      <c r="B77" s="148" t="s">
        <v>203</v>
      </c>
      <c r="C77" s="145"/>
      <c r="D77" s="145"/>
      <c r="E77" s="145"/>
      <c r="F77" s="145"/>
      <c r="G77" s="145"/>
      <c r="H77" s="149"/>
      <c r="I77" s="141"/>
      <c r="J77" s="145"/>
      <c r="K77" s="145"/>
    </row>
    <row r="78" spans="1:11" ht="18.75" customHeight="1">
      <c r="A78" s="145"/>
      <c r="B78" s="148" t="s">
        <v>231</v>
      </c>
      <c r="C78" s="145"/>
      <c r="D78" s="145"/>
      <c r="E78" s="145"/>
      <c r="F78" s="145"/>
      <c r="G78" s="145"/>
      <c r="H78" s="149">
        <v>469800</v>
      </c>
      <c r="I78" s="141"/>
      <c r="J78" s="145">
        <v>1</v>
      </c>
      <c r="K78" s="145" t="s">
        <v>217</v>
      </c>
    </row>
    <row r="79" spans="1:11" ht="18.75" customHeight="1">
      <c r="A79" s="145"/>
      <c r="B79" s="148" t="s">
        <v>204</v>
      </c>
      <c r="C79" s="145"/>
      <c r="D79" s="145"/>
      <c r="E79" s="145"/>
      <c r="F79" s="145"/>
      <c r="G79" s="145"/>
      <c r="H79" s="149">
        <v>691200</v>
      </c>
      <c r="I79" s="141"/>
      <c r="J79" s="145">
        <v>1</v>
      </c>
      <c r="K79" s="145" t="s">
        <v>217</v>
      </c>
    </row>
    <row r="80" spans="1:11" ht="18.75" customHeight="1">
      <c r="A80" s="145"/>
      <c r="B80" s="148" t="s">
        <v>205</v>
      </c>
      <c r="C80" s="145"/>
      <c r="D80" s="145"/>
      <c r="E80" s="145"/>
      <c r="F80" s="145"/>
      <c r="G80" s="145"/>
      <c r="H80" s="149">
        <v>469800</v>
      </c>
      <c r="I80" s="141"/>
      <c r="J80" s="145">
        <v>1</v>
      </c>
      <c r="K80" s="145" t="s">
        <v>217</v>
      </c>
    </row>
    <row r="81" spans="1:11" ht="18.75" customHeight="1">
      <c r="A81" s="145"/>
      <c r="B81" s="148" t="s">
        <v>206</v>
      </c>
      <c r="C81" s="145"/>
      <c r="D81" s="145"/>
      <c r="E81" s="145"/>
      <c r="F81" s="145"/>
      <c r="G81" s="145"/>
      <c r="H81" s="149">
        <v>513000</v>
      </c>
      <c r="I81" s="141"/>
      <c r="J81" s="145">
        <v>2</v>
      </c>
      <c r="K81" s="145" t="s">
        <v>217</v>
      </c>
    </row>
    <row r="82" spans="1:11" ht="18.75" customHeight="1">
      <c r="A82" s="145"/>
      <c r="B82" s="148" t="s">
        <v>207</v>
      </c>
      <c r="C82" s="145"/>
      <c r="D82" s="145"/>
      <c r="E82" s="145"/>
      <c r="F82" s="145"/>
      <c r="G82" s="145"/>
      <c r="H82" s="149"/>
      <c r="I82" s="141"/>
      <c r="J82" s="145"/>
      <c r="K82" s="145"/>
    </row>
    <row r="83" spans="1:11" ht="18.75" customHeight="1">
      <c r="A83" s="145"/>
      <c r="B83" s="148" t="s">
        <v>245</v>
      </c>
      <c r="C83" s="145"/>
      <c r="D83" s="145"/>
      <c r="E83" s="145"/>
      <c r="F83" s="145"/>
      <c r="G83" s="145"/>
      <c r="H83" s="149"/>
      <c r="I83" s="141"/>
      <c r="J83" s="145"/>
      <c r="K83" s="145"/>
    </row>
    <row r="84" spans="1:11" ht="18.75" customHeight="1">
      <c r="A84" s="145"/>
      <c r="B84" s="148" t="s">
        <v>209</v>
      </c>
      <c r="C84" s="145"/>
      <c r="D84" s="145"/>
      <c r="E84" s="145"/>
      <c r="F84" s="145"/>
      <c r="G84" s="145"/>
      <c r="H84" s="149"/>
      <c r="I84" s="141"/>
      <c r="J84" s="145"/>
      <c r="K84" s="145"/>
    </row>
    <row r="85" spans="1:11" ht="18.75" customHeight="1">
      <c r="A85" s="145"/>
      <c r="B85" s="148" t="s">
        <v>210</v>
      </c>
      <c r="C85" s="145"/>
      <c r="D85" s="145"/>
      <c r="E85" s="145"/>
      <c r="F85" s="145"/>
      <c r="G85" s="145"/>
      <c r="H85" s="149"/>
      <c r="I85" s="141"/>
      <c r="J85" s="145"/>
      <c r="K85" s="145"/>
    </row>
    <row r="86" spans="1:11" ht="18.75" customHeight="1">
      <c r="A86" s="145"/>
      <c r="B86" s="148" t="s">
        <v>211</v>
      </c>
      <c r="C86" s="145"/>
      <c r="D86" s="145"/>
      <c r="E86" s="145"/>
      <c r="F86" s="145"/>
      <c r="G86" s="145"/>
      <c r="H86" s="149"/>
      <c r="I86" s="141"/>
      <c r="J86" s="145"/>
      <c r="K86" s="145"/>
    </row>
    <row r="87" spans="1:11" ht="18.75" customHeight="1">
      <c r="A87" s="145"/>
      <c r="B87" s="148" t="s">
        <v>212</v>
      </c>
      <c r="C87" s="145"/>
      <c r="D87" s="145"/>
      <c r="E87" s="145"/>
      <c r="F87" s="145"/>
      <c r="G87" s="145" t="s">
        <v>273</v>
      </c>
      <c r="H87" s="149">
        <v>98400</v>
      </c>
      <c r="I87" s="141" t="s">
        <v>262</v>
      </c>
      <c r="J87" s="145">
        <v>1</v>
      </c>
      <c r="K87" s="145" t="s">
        <v>217</v>
      </c>
    </row>
    <row r="88" spans="1:11" ht="18.75" customHeight="1">
      <c r="A88" s="145"/>
      <c r="B88" s="148" t="s">
        <v>213</v>
      </c>
      <c r="C88" s="145"/>
      <c r="D88" s="145"/>
      <c r="E88" s="145"/>
      <c r="F88" s="145"/>
      <c r="G88" s="145" t="s">
        <v>272</v>
      </c>
      <c r="H88" s="149">
        <v>7200</v>
      </c>
      <c r="I88" s="141" t="s">
        <v>271</v>
      </c>
      <c r="J88" s="145">
        <v>1</v>
      </c>
      <c r="K88" s="145" t="s">
        <v>139</v>
      </c>
    </row>
    <row r="89" spans="1:11" ht="18.75" customHeight="1">
      <c r="A89" s="145"/>
      <c r="B89" s="148" t="s">
        <v>214</v>
      </c>
      <c r="C89" s="145"/>
      <c r="D89" s="145"/>
      <c r="E89" s="145"/>
      <c r="F89" s="145"/>
      <c r="G89" s="145"/>
      <c r="H89" s="149"/>
      <c r="I89" s="141"/>
      <c r="J89" s="145"/>
      <c r="K89" s="145"/>
    </row>
    <row r="90" spans="1:11" ht="18.75" customHeight="1">
      <c r="A90" s="145"/>
      <c r="B90" s="148" t="s">
        <v>275</v>
      </c>
      <c r="C90" s="145"/>
      <c r="D90" s="145"/>
      <c r="E90" s="145"/>
      <c r="F90" s="145"/>
      <c r="G90" s="145" t="s">
        <v>274</v>
      </c>
      <c r="H90" s="149">
        <v>53400</v>
      </c>
      <c r="I90" s="141" t="s">
        <v>262</v>
      </c>
      <c r="J90" s="145">
        <v>1</v>
      </c>
      <c r="K90" s="145" t="s">
        <v>277</v>
      </c>
    </row>
    <row r="91" spans="1:11" ht="18.75" customHeight="1">
      <c r="A91" s="145"/>
      <c r="B91" s="148" t="s">
        <v>276</v>
      </c>
      <c r="C91" s="145"/>
      <c r="D91" s="145"/>
      <c r="E91" s="145"/>
      <c r="F91" s="145"/>
      <c r="G91" s="145" t="s">
        <v>274</v>
      </c>
      <c r="H91" s="149">
        <v>30000</v>
      </c>
      <c r="I91" s="141" t="s">
        <v>262</v>
      </c>
      <c r="J91" s="145">
        <v>1</v>
      </c>
      <c r="K91" s="145" t="s">
        <v>277</v>
      </c>
    </row>
  </sheetData>
  <mergeCells count="9">
    <mergeCell ref="A2:K2"/>
    <mergeCell ref="A3:K3"/>
    <mergeCell ref="A4:A5"/>
    <mergeCell ref="B4:B5"/>
    <mergeCell ref="C4:F4"/>
    <mergeCell ref="G4:G5"/>
    <mergeCell ref="I4:I5"/>
    <mergeCell ref="J4:J5"/>
    <mergeCell ref="K4:K5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19"/>
  <sheetViews>
    <sheetView view="pageBreakPreview" zoomScale="84" zoomScaleNormal="110" zoomScaleSheetLayoutView="84" workbookViewId="0">
      <selection activeCell="P22" sqref="P22"/>
    </sheetView>
  </sheetViews>
  <sheetFormatPr defaultColWidth="9" defaultRowHeight="20.25"/>
  <cols>
    <col min="1" max="1" width="14.5" style="1" customWidth="1"/>
    <col min="2" max="2" width="5.25" style="1" customWidth="1"/>
    <col min="3" max="3" width="11.125" style="1" customWidth="1"/>
    <col min="4" max="4" width="8.375" style="1" customWidth="1"/>
    <col min="5" max="5" width="9.625" style="1" customWidth="1"/>
    <col min="6" max="6" width="7.875" style="1" customWidth="1"/>
    <col min="7" max="7" width="7.625" style="1" customWidth="1"/>
    <col min="8" max="8" width="10.625" style="1" customWidth="1"/>
    <col min="9" max="9" width="7.75" style="1" customWidth="1"/>
    <col min="10" max="10" width="11" style="1" customWidth="1"/>
    <col min="11" max="11" width="9.75" style="1" customWidth="1"/>
    <col min="12" max="12" width="6.875" style="1" customWidth="1"/>
    <col min="13" max="13" width="11" style="1" customWidth="1"/>
    <col min="14" max="15" width="8.75" style="1" customWidth="1"/>
    <col min="16" max="17" width="8.375" style="1" customWidth="1"/>
    <col min="18" max="18" width="9.5" style="1" bestFit="1" customWidth="1"/>
    <col min="19" max="19" width="9.75" style="1" bestFit="1" customWidth="1"/>
    <col min="20" max="16384" width="9" style="1"/>
  </cols>
  <sheetData>
    <row r="1" spans="1:19" ht="21.75" customHeight="1">
      <c r="A1" s="265" t="s">
        <v>304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56"/>
    </row>
    <row r="2" spans="1:19" ht="21.75" customHeight="1">
      <c r="A2" s="265" t="s">
        <v>305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56"/>
    </row>
    <row r="3" spans="1:19">
      <c r="A3" s="215" t="s">
        <v>10</v>
      </c>
      <c r="B3" s="193" t="s">
        <v>292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264" t="s">
        <v>303</v>
      </c>
      <c r="S3" s="56"/>
    </row>
    <row r="4" spans="1:19" ht="43.5" customHeight="1">
      <c r="A4" s="216"/>
      <c r="B4" s="202" t="s">
        <v>294</v>
      </c>
      <c r="C4" s="203"/>
      <c r="D4" s="244" t="s">
        <v>295</v>
      </c>
      <c r="E4" s="245"/>
      <c r="F4" s="202" t="s">
        <v>296</v>
      </c>
      <c r="G4" s="274"/>
      <c r="H4" s="274"/>
      <c r="I4" s="203"/>
      <c r="J4" s="202" t="s">
        <v>299</v>
      </c>
      <c r="K4" s="203"/>
      <c r="L4" s="266" t="s">
        <v>298</v>
      </c>
      <c r="M4" s="267"/>
      <c r="N4" s="266" t="s">
        <v>301</v>
      </c>
      <c r="O4" s="267"/>
      <c r="P4" s="266" t="s">
        <v>302</v>
      </c>
      <c r="Q4" s="267"/>
      <c r="R4" s="264"/>
      <c r="S4" s="56"/>
    </row>
    <row r="5" spans="1:19" ht="39.75" customHeight="1">
      <c r="A5" s="216"/>
      <c r="B5" s="272"/>
      <c r="C5" s="273"/>
      <c r="D5" s="246"/>
      <c r="E5" s="247"/>
      <c r="F5" s="266" t="s">
        <v>300</v>
      </c>
      <c r="G5" s="275"/>
      <c r="H5" s="266" t="s">
        <v>297</v>
      </c>
      <c r="I5" s="267"/>
      <c r="J5" s="272"/>
      <c r="K5" s="273"/>
      <c r="L5" s="268"/>
      <c r="M5" s="269"/>
      <c r="N5" s="268"/>
      <c r="O5" s="269"/>
      <c r="P5" s="268"/>
      <c r="Q5" s="269"/>
      <c r="R5" s="264"/>
      <c r="S5" s="56"/>
    </row>
    <row r="6" spans="1:19" ht="59.25" customHeight="1">
      <c r="A6" s="216"/>
      <c r="B6" s="204"/>
      <c r="C6" s="205"/>
      <c r="D6" s="248"/>
      <c r="E6" s="249"/>
      <c r="F6" s="276"/>
      <c r="G6" s="277"/>
      <c r="H6" s="270"/>
      <c r="I6" s="271"/>
      <c r="J6" s="204"/>
      <c r="K6" s="205"/>
      <c r="L6" s="270"/>
      <c r="M6" s="271"/>
      <c r="N6" s="270"/>
      <c r="O6" s="271"/>
      <c r="P6" s="270"/>
      <c r="Q6" s="271"/>
      <c r="R6" s="264"/>
      <c r="S6" s="56"/>
    </row>
    <row r="7" spans="1:19">
      <c r="A7" s="216"/>
      <c r="B7" s="193" t="s">
        <v>3</v>
      </c>
      <c r="C7" s="193"/>
      <c r="D7" s="193" t="s">
        <v>3</v>
      </c>
      <c r="E7" s="193"/>
      <c r="F7" s="193" t="s">
        <v>5</v>
      </c>
      <c r="G7" s="193"/>
      <c r="H7" s="193" t="s">
        <v>3</v>
      </c>
      <c r="I7" s="193"/>
      <c r="J7" s="193" t="s">
        <v>5</v>
      </c>
      <c r="K7" s="193"/>
      <c r="L7" s="193" t="s">
        <v>3</v>
      </c>
      <c r="M7" s="193"/>
      <c r="N7" s="193" t="s">
        <v>3</v>
      </c>
      <c r="O7" s="193"/>
      <c r="P7" s="193" t="s">
        <v>3</v>
      </c>
      <c r="Q7" s="193"/>
      <c r="R7" s="264"/>
      <c r="S7" s="56"/>
    </row>
    <row r="8" spans="1:19" ht="21" customHeight="1">
      <c r="A8" s="216"/>
      <c r="B8" s="193" t="s">
        <v>4</v>
      </c>
      <c r="C8" s="193"/>
      <c r="D8" s="193" t="s">
        <v>4</v>
      </c>
      <c r="E8" s="193"/>
      <c r="F8" s="193" t="s">
        <v>4</v>
      </c>
      <c r="G8" s="193"/>
      <c r="H8" s="193" t="s">
        <v>4</v>
      </c>
      <c r="I8" s="193"/>
      <c r="J8" s="193" t="s">
        <v>4</v>
      </c>
      <c r="K8" s="193"/>
      <c r="L8" s="193" t="s">
        <v>4</v>
      </c>
      <c r="M8" s="193"/>
      <c r="N8" s="193" t="s">
        <v>4</v>
      </c>
      <c r="O8" s="193"/>
      <c r="P8" s="193" t="s">
        <v>4</v>
      </c>
      <c r="Q8" s="193"/>
      <c r="R8" s="264"/>
      <c r="S8" s="56"/>
    </row>
    <row r="9" spans="1:19">
      <c r="A9" s="217"/>
      <c r="B9" s="173" t="s">
        <v>7</v>
      </c>
      <c r="C9" s="172" t="s">
        <v>8</v>
      </c>
      <c r="D9" s="172" t="s">
        <v>9</v>
      </c>
      <c r="E9" s="172" t="s">
        <v>8</v>
      </c>
      <c r="F9" s="172" t="s">
        <v>9</v>
      </c>
      <c r="G9" s="173" t="s">
        <v>8</v>
      </c>
      <c r="H9" s="173" t="s">
        <v>9</v>
      </c>
      <c r="I9" s="173" t="s">
        <v>8</v>
      </c>
      <c r="J9" s="173" t="s">
        <v>9</v>
      </c>
      <c r="K9" s="172" t="s">
        <v>8</v>
      </c>
      <c r="L9" s="173" t="s">
        <v>31</v>
      </c>
      <c r="M9" s="172" t="s">
        <v>8</v>
      </c>
      <c r="N9" s="173" t="s">
        <v>9</v>
      </c>
      <c r="O9" s="172" t="s">
        <v>8</v>
      </c>
      <c r="P9" s="173" t="s">
        <v>9</v>
      </c>
      <c r="Q9" s="172" t="s">
        <v>8</v>
      </c>
      <c r="R9" s="264"/>
      <c r="S9" s="56"/>
    </row>
    <row r="10" spans="1:19">
      <c r="A10" s="5" t="s">
        <v>293</v>
      </c>
      <c r="B10" s="39">
        <v>1</v>
      </c>
      <c r="C10" s="39">
        <v>100000</v>
      </c>
      <c r="D10" s="39">
        <v>33</v>
      </c>
      <c r="E10" s="39">
        <v>33500</v>
      </c>
      <c r="F10" s="46" t="s">
        <v>11</v>
      </c>
      <c r="G10" s="175" t="s">
        <v>11</v>
      </c>
      <c r="H10" s="176">
        <v>78</v>
      </c>
      <c r="I10" s="177">
        <v>70000</v>
      </c>
      <c r="J10" s="47" t="s">
        <v>11</v>
      </c>
      <c r="K10" s="47" t="s">
        <v>11</v>
      </c>
      <c r="L10" s="178">
        <v>3</v>
      </c>
      <c r="M10" s="178">
        <v>229590</v>
      </c>
      <c r="N10" s="178">
        <v>31</v>
      </c>
      <c r="O10" s="178">
        <v>64880</v>
      </c>
      <c r="P10" s="178">
        <v>33</v>
      </c>
      <c r="Q10" s="178">
        <v>65640</v>
      </c>
      <c r="R10" s="184">
        <f>C10+E10+I10+M10+O10+Q10</f>
        <v>563610</v>
      </c>
      <c r="S10" s="56"/>
    </row>
    <row r="11" spans="1:19">
      <c r="A11" s="7" t="s">
        <v>12</v>
      </c>
      <c r="B11" s="47" t="s">
        <v>11</v>
      </c>
      <c r="C11" s="47" t="s">
        <v>11</v>
      </c>
      <c r="D11" s="47" t="s">
        <v>11</v>
      </c>
      <c r="E11" s="47" t="s">
        <v>11</v>
      </c>
      <c r="F11" s="47">
        <v>32</v>
      </c>
      <c r="G11" s="47">
        <v>20000</v>
      </c>
      <c r="H11" s="47" t="s">
        <v>11</v>
      </c>
      <c r="I11" s="47" t="s">
        <v>11</v>
      </c>
      <c r="J11" s="47">
        <v>53</v>
      </c>
      <c r="K11" s="47">
        <v>31000</v>
      </c>
      <c r="L11" s="47" t="s">
        <v>11</v>
      </c>
      <c r="M11" s="47" t="s">
        <v>11</v>
      </c>
      <c r="N11" s="47" t="s">
        <v>11</v>
      </c>
      <c r="O11" s="47" t="s">
        <v>11</v>
      </c>
      <c r="P11" s="47" t="s">
        <v>11</v>
      </c>
      <c r="Q11" s="47" t="s">
        <v>11</v>
      </c>
      <c r="R11" s="179">
        <f>G11+K11</f>
        <v>51000</v>
      </c>
      <c r="S11" s="56"/>
    </row>
    <row r="12" spans="1:19">
      <c r="A12" s="7" t="s">
        <v>13</v>
      </c>
      <c r="B12" s="47" t="s">
        <v>11</v>
      </c>
      <c r="C12" s="47" t="s">
        <v>11</v>
      </c>
      <c r="D12" s="47" t="s">
        <v>11</v>
      </c>
      <c r="E12" s="47" t="s">
        <v>11</v>
      </c>
      <c r="F12" s="42">
        <v>32</v>
      </c>
      <c r="G12" s="47">
        <v>20000</v>
      </c>
      <c r="H12" s="47" t="s">
        <v>11</v>
      </c>
      <c r="I12" s="47" t="s">
        <v>11</v>
      </c>
      <c r="J12" s="47">
        <v>53</v>
      </c>
      <c r="K12" s="47">
        <v>31000</v>
      </c>
      <c r="L12" s="47" t="s">
        <v>11</v>
      </c>
      <c r="M12" s="47" t="s">
        <v>11</v>
      </c>
      <c r="N12" s="47" t="s">
        <v>11</v>
      </c>
      <c r="O12" s="47" t="s">
        <v>11</v>
      </c>
      <c r="P12" s="47" t="s">
        <v>11</v>
      </c>
      <c r="Q12" s="47" t="s">
        <v>11</v>
      </c>
      <c r="R12" s="179">
        <f t="shared" ref="R12:R16" si="0">G12+K12</f>
        <v>51000</v>
      </c>
      <c r="S12" s="56"/>
    </row>
    <row r="13" spans="1:19">
      <c r="A13" s="7" t="s">
        <v>14</v>
      </c>
      <c r="B13" s="47" t="s">
        <v>11</v>
      </c>
      <c r="C13" s="47" t="s">
        <v>11</v>
      </c>
      <c r="D13" s="47" t="s">
        <v>11</v>
      </c>
      <c r="E13" s="47" t="s">
        <v>11</v>
      </c>
      <c r="F13" s="47">
        <v>32</v>
      </c>
      <c r="G13" s="47">
        <v>20000</v>
      </c>
      <c r="H13" s="47" t="s">
        <v>11</v>
      </c>
      <c r="I13" s="47" t="s">
        <v>11</v>
      </c>
      <c r="J13" s="47">
        <v>53</v>
      </c>
      <c r="K13" s="47">
        <v>31000</v>
      </c>
      <c r="L13" s="47" t="s">
        <v>11</v>
      </c>
      <c r="M13" s="47" t="s">
        <v>11</v>
      </c>
      <c r="N13" s="47" t="s">
        <v>11</v>
      </c>
      <c r="O13" s="47" t="s">
        <v>11</v>
      </c>
      <c r="P13" s="47" t="s">
        <v>11</v>
      </c>
      <c r="Q13" s="47" t="s">
        <v>11</v>
      </c>
      <c r="R13" s="179">
        <f t="shared" si="0"/>
        <v>51000</v>
      </c>
      <c r="S13" s="56"/>
    </row>
    <row r="14" spans="1:19">
      <c r="A14" s="7" t="s">
        <v>15</v>
      </c>
      <c r="B14" s="47" t="s">
        <v>11</v>
      </c>
      <c r="C14" s="47" t="s">
        <v>11</v>
      </c>
      <c r="D14" s="47" t="s">
        <v>11</v>
      </c>
      <c r="E14" s="47" t="s">
        <v>11</v>
      </c>
      <c r="F14" s="42">
        <v>32</v>
      </c>
      <c r="G14" s="47">
        <v>20000</v>
      </c>
      <c r="H14" s="47" t="s">
        <v>11</v>
      </c>
      <c r="I14" s="47" t="s">
        <v>11</v>
      </c>
      <c r="J14" s="47">
        <v>53</v>
      </c>
      <c r="K14" s="47">
        <v>31000</v>
      </c>
      <c r="L14" s="47" t="s">
        <v>11</v>
      </c>
      <c r="M14" s="47" t="s">
        <v>11</v>
      </c>
      <c r="N14" s="47" t="s">
        <v>11</v>
      </c>
      <c r="O14" s="47" t="s">
        <v>11</v>
      </c>
      <c r="P14" s="47" t="s">
        <v>11</v>
      </c>
      <c r="Q14" s="47" t="s">
        <v>11</v>
      </c>
      <c r="R14" s="179">
        <f t="shared" si="0"/>
        <v>51000</v>
      </c>
      <c r="S14" s="56"/>
    </row>
    <row r="15" spans="1:19">
      <c r="A15" s="28" t="s">
        <v>16</v>
      </c>
      <c r="B15" s="47" t="s">
        <v>11</v>
      </c>
      <c r="C15" s="47" t="s">
        <v>11</v>
      </c>
      <c r="D15" s="47" t="s">
        <v>11</v>
      </c>
      <c r="E15" s="47" t="s">
        <v>11</v>
      </c>
      <c r="F15" s="47">
        <v>32</v>
      </c>
      <c r="G15" s="47">
        <v>20000</v>
      </c>
      <c r="H15" s="47" t="s">
        <v>11</v>
      </c>
      <c r="I15" s="47" t="s">
        <v>11</v>
      </c>
      <c r="J15" s="47">
        <v>53</v>
      </c>
      <c r="K15" s="47">
        <v>31000</v>
      </c>
      <c r="L15" s="47" t="s">
        <v>11</v>
      </c>
      <c r="M15" s="47" t="s">
        <v>11</v>
      </c>
      <c r="N15" s="47" t="s">
        <v>11</v>
      </c>
      <c r="O15" s="47" t="s">
        <v>11</v>
      </c>
      <c r="P15" s="47" t="s">
        <v>11</v>
      </c>
      <c r="Q15" s="47" t="s">
        <v>11</v>
      </c>
      <c r="R15" s="179">
        <f t="shared" si="0"/>
        <v>51000</v>
      </c>
      <c r="S15" s="56"/>
    </row>
    <row r="16" spans="1:19">
      <c r="A16" s="10" t="s">
        <v>17</v>
      </c>
      <c r="B16" s="47" t="s">
        <v>11</v>
      </c>
      <c r="C16" s="47" t="s">
        <v>11</v>
      </c>
      <c r="D16" s="47" t="s">
        <v>11</v>
      </c>
      <c r="E16" s="47" t="s">
        <v>11</v>
      </c>
      <c r="F16" s="42">
        <v>32</v>
      </c>
      <c r="G16" s="180">
        <v>20000</v>
      </c>
      <c r="H16" s="180" t="s">
        <v>11</v>
      </c>
      <c r="I16" s="180" t="s">
        <v>11</v>
      </c>
      <c r="J16" s="180">
        <v>53</v>
      </c>
      <c r="K16" s="180">
        <v>31000</v>
      </c>
      <c r="L16" s="180" t="s">
        <v>11</v>
      </c>
      <c r="M16" s="180" t="s">
        <v>11</v>
      </c>
      <c r="N16" s="180" t="s">
        <v>11</v>
      </c>
      <c r="O16" s="180" t="s">
        <v>11</v>
      </c>
      <c r="P16" s="180" t="s">
        <v>11</v>
      </c>
      <c r="Q16" s="180" t="s">
        <v>11</v>
      </c>
      <c r="R16" s="181">
        <f t="shared" si="0"/>
        <v>51000</v>
      </c>
      <c r="S16" s="56"/>
    </row>
    <row r="17" spans="1:19">
      <c r="A17" s="43" t="s">
        <v>18</v>
      </c>
      <c r="B17" s="22">
        <f>SUM(B10:B13)</f>
        <v>1</v>
      </c>
      <c r="C17" s="165">
        <f>SUM(C10:C13)</f>
        <v>100000</v>
      </c>
      <c r="D17" s="165">
        <f>SUM(D10:D16)</f>
        <v>33</v>
      </c>
      <c r="E17" s="165">
        <f>SUM(E10:E16)</f>
        <v>33500</v>
      </c>
      <c r="F17" s="165">
        <f>F11+F12+F13+F14+F15+F16</f>
        <v>192</v>
      </c>
      <c r="G17" s="182">
        <f>SUM(G11:G16)</f>
        <v>120000</v>
      </c>
      <c r="H17" s="182">
        <f>SUM(H10:H13)</f>
        <v>78</v>
      </c>
      <c r="I17" s="183">
        <f>SUM(I10:I13)</f>
        <v>70000</v>
      </c>
      <c r="J17" s="182">
        <f>J11+J12+J13+J14+J15+J16</f>
        <v>318</v>
      </c>
      <c r="K17" s="182">
        <f>SUM(K11:K16)</f>
        <v>186000</v>
      </c>
      <c r="L17" s="174">
        <f>SUM(L10:L16)</f>
        <v>3</v>
      </c>
      <c r="M17" s="174">
        <f t="shared" ref="M17:Q17" si="1">SUM(M10:M16)</f>
        <v>229590</v>
      </c>
      <c r="N17" s="174">
        <f t="shared" si="1"/>
        <v>31</v>
      </c>
      <c r="O17" s="174">
        <f t="shared" si="1"/>
        <v>64880</v>
      </c>
      <c r="P17" s="174">
        <f t="shared" si="1"/>
        <v>33</v>
      </c>
      <c r="Q17" s="174">
        <f t="shared" si="1"/>
        <v>65640</v>
      </c>
      <c r="R17" s="167">
        <f>R10+R11+R12+R13+R14+R15+R16</f>
        <v>869610</v>
      </c>
      <c r="S17" s="185"/>
    </row>
    <row r="18" spans="1:19">
      <c r="N18" s="18"/>
    </row>
    <row r="19" spans="1:19">
      <c r="N19" s="18"/>
    </row>
  </sheetData>
  <mergeCells count="30">
    <mergeCell ref="A3:A9"/>
    <mergeCell ref="F4:I4"/>
    <mergeCell ref="F5:G6"/>
    <mergeCell ref="H5:I6"/>
    <mergeCell ref="B7:C7"/>
    <mergeCell ref="D7:E7"/>
    <mergeCell ref="F7:G7"/>
    <mergeCell ref="H7:I7"/>
    <mergeCell ref="B3:Q3"/>
    <mergeCell ref="B8:C8"/>
    <mergeCell ref="D8:E8"/>
    <mergeCell ref="F8:G8"/>
    <mergeCell ref="H8:I8"/>
    <mergeCell ref="J8:K8"/>
    <mergeCell ref="R3:R9"/>
    <mergeCell ref="A1:R1"/>
    <mergeCell ref="A2:R2"/>
    <mergeCell ref="L7:M7"/>
    <mergeCell ref="L8:M8"/>
    <mergeCell ref="N4:O6"/>
    <mergeCell ref="N7:O7"/>
    <mergeCell ref="N8:O8"/>
    <mergeCell ref="P4:Q6"/>
    <mergeCell ref="P7:Q7"/>
    <mergeCell ref="P8:Q8"/>
    <mergeCell ref="B4:C6"/>
    <mergeCell ref="D4:E6"/>
    <mergeCell ref="J4:K6"/>
    <mergeCell ref="L4:M6"/>
    <mergeCell ref="J7:K7"/>
  </mergeCells>
  <printOptions horizontalCentered="1"/>
  <pageMargins left="0.11811023622047245" right="0.19685039370078741" top="0.35433070866141736" bottom="0.15748031496062992" header="0.31496062992125984" footer="0.31496062992125984"/>
  <pageSetup paperSize="9" scale="8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20"/>
  <sheetViews>
    <sheetView workbookViewId="0">
      <selection activeCell="C5" sqref="C5"/>
    </sheetView>
  </sheetViews>
  <sheetFormatPr defaultColWidth="9" defaultRowHeight="20.25"/>
  <cols>
    <col min="1" max="1" width="17.5" style="1" customWidth="1"/>
    <col min="2" max="2" width="32.125" style="1" customWidth="1"/>
    <col min="3" max="3" width="34" style="1" customWidth="1"/>
    <col min="4" max="4" width="34.125" style="1" customWidth="1"/>
    <col min="5" max="16384" width="9" style="1"/>
  </cols>
  <sheetData>
    <row r="1" spans="1:5">
      <c r="A1" s="194" t="s">
        <v>67</v>
      </c>
      <c r="B1" s="194"/>
      <c r="C1" s="194"/>
      <c r="D1" s="194"/>
      <c r="E1" s="32"/>
    </row>
    <row r="2" spans="1:5">
      <c r="A2" s="194" t="s">
        <v>68</v>
      </c>
      <c r="B2" s="194"/>
      <c r="C2" s="194"/>
      <c r="D2" s="194"/>
      <c r="E2" s="2"/>
    </row>
    <row r="3" spans="1:5">
      <c r="A3" s="194" t="s">
        <v>23</v>
      </c>
      <c r="B3" s="194"/>
      <c r="C3" s="194"/>
      <c r="D3" s="194"/>
      <c r="E3" s="2"/>
    </row>
    <row r="4" spans="1:5">
      <c r="A4" s="194" t="s">
        <v>24</v>
      </c>
      <c r="B4" s="194"/>
      <c r="C4" s="194"/>
      <c r="D4" s="194"/>
      <c r="E4" s="2"/>
    </row>
    <row r="5" spans="1:5">
      <c r="A5" s="37"/>
      <c r="B5" s="37"/>
      <c r="C5" s="37"/>
      <c r="D5" s="2"/>
      <c r="E5" s="2"/>
    </row>
    <row r="6" spans="1:5" ht="51.75" customHeight="1">
      <c r="A6" s="195" t="s">
        <v>10</v>
      </c>
      <c r="B6" s="209" t="s">
        <v>69</v>
      </c>
      <c r="C6" s="210"/>
      <c r="D6" s="35"/>
    </row>
    <row r="7" spans="1:5">
      <c r="A7" s="196"/>
      <c r="B7" s="199" t="s">
        <v>21</v>
      </c>
      <c r="C7" s="200"/>
      <c r="D7" s="50" t="s">
        <v>30</v>
      </c>
    </row>
    <row r="8" spans="1:5" ht="26.25" customHeight="1">
      <c r="A8" s="196"/>
      <c r="B8" s="207" t="s">
        <v>4</v>
      </c>
      <c r="C8" s="208"/>
      <c r="D8" s="52" t="s">
        <v>34</v>
      </c>
    </row>
    <row r="9" spans="1:5">
      <c r="A9" s="197"/>
      <c r="B9" s="36" t="s">
        <v>25</v>
      </c>
      <c r="C9" s="4" t="s">
        <v>8</v>
      </c>
      <c r="D9" s="51"/>
    </row>
    <row r="10" spans="1:5">
      <c r="A10" s="67" t="s">
        <v>10</v>
      </c>
      <c r="B10" s="11" t="s">
        <v>11</v>
      </c>
      <c r="C10" s="11" t="s">
        <v>11</v>
      </c>
      <c r="D10" s="41" t="s">
        <v>11</v>
      </c>
    </row>
    <row r="11" spans="1:5">
      <c r="A11" s="7" t="s">
        <v>12</v>
      </c>
      <c r="B11" s="58">
        <v>7</v>
      </c>
      <c r="C11" s="13">
        <f t="shared" ref="C11:C16" si="0">B11*9900</f>
        <v>69300</v>
      </c>
      <c r="D11" s="14">
        <f t="shared" ref="D11:D16" si="1">C11</f>
        <v>69300</v>
      </c>
    </row>
    <row r="12" spans="1:5">
      <c r="A12" s="7" t="s">
        <v>13</v>
      </c>
      <c r="B12" s="58">
        <v>10</v>
      </c>
      <c r="C12" s="13">
        <f t="shared" si="0"/>
        <v>99000</v>
      </c>
      <c r="D12" s="14">
        <f t="shared" si="1"/>
        <v>99000</v>
      </c>
    </row>
    <row r="13" spans="1:5">
      <c r="A13" s="7" t="s">
        <v>14</v>
      </c>
      <c r="B13" s="58">
        <v>6</v>
      </c>
      <c r="C13" s="13">
        <f t="shared" si="0"/>
        <v>59400</v>
      </c>
      <c r="D13" s="14">
        <f t="shared" si="1"/>
        <v>59400</v>
      </c>
    </row>
    <row r="14" spans="1:5">
      <c r="A14" s="7" t="s">
        <v>15</v>
      </c>
      <c r="B14" s="58">
        <v>8</v>
      </c>
      <c r="C14" s="13">
        <f t="shared" si="0"/>
        <v>79200</v>
      </c>
      <c r="D14" s="14">
        <f t="shared" si="1"/>
        <v>79200</v>
      </c>
    </row>
    <row r="15" spans="1:5">
      <c r="A15" s="7" t="s">
        <v>16</v>
      </c>
      <c r="B15" s="58">
        <v>5</v>
      </c>
      <c r="C15" s="13">
        <f t="shared" si="0"/>
        <v>49500</v>
      </c>
      <c r="D15" s="14">
        <f t="shared" si="1"/>
        <v>49500</v>
      </c>
    </row>
    <row r="16" spans="1:5">
      <c r="A16" s="7" t="s">
        <v>17</v>
      </c>
      <c r="B16" s="59">
        <v>2</v>
      </c>
      <c r="C16" s="13">
        <f t="shared" si="0"/>
        <v>19800</v>
      </c>
      <c r="D16" s="14">
        <f t="shared" si="1"/>
        <v>19800</v>
      </c>
    </row>
    <row r="17" spans="1:4">
      <c r="A17" s="9"/>
      <c r="B17" s="60"/>
      <c r="C17" s="15"/>
      <c r="D17" s="15"/>
    </row>
    <row r="18" spans="1:4">
      <c r="A18" s="33" t="s">
        <v>18</v>
      </c>
      <c r="B18" s="61">
        <f>SUM(B11:B17)</f>
        <v>38</v>
      </c>
      <c r="C18" s="22">
        <f>SUM(C10:C17)</f>
        <v>376200</v>
      </c>
      <c r="D18" s="22">
        <f>SUM(D11:D17)</f>
        <v>376200</v>
      </c>
    </row>
    <row r="20" spans="1:4">
      <c r="C20" s="18"/>
    </row>
  </sheetData>
  <mergeCells count="8">
    <mergeCell ref="A1:D1"/>
    <mergeCell ref="A2:D2"/>
    <mergeCell ref="A3:D3"/>
    <mergeCell ref="A4:D4"/>
    <mergeCell ref="B8:C8"/>
    <mergeCell ref="A6:A9"/>
    <mergeCell ref="B7:C7"/>
    <mergeCell ref="B6:C6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20"/>
  <sheetViews>
    <sheetView topLeftCell="A4" zoomScale="80" zoomScaleNormal="80" workbookViewId="0">
      <selection activeCell="C20" sqref="C20"/>
    </sheetView>
  </sheetViews>
  <sheetFormatPr defaultColWidth="9" defaultRowHeight="20.25"/>
  <cols>
    <col min="1" max="1" width="17.5" style="1" customWidth="1"/>
    <col min="2" max="2" width="11.375" style="1" customWidth="1"/>
    <col min="3" max="3" width="18.75" style="1" customWidth="1"/>
    <col min="4" max="4" width="11.375" style="1" customWidth="1"/>
    <col min="5" max="5" width="13.25" style="1" customWidth="1"/>
    <col min="6" max="6" width="11.375" style="1" customWidth="1"/>
    <col min="7" max="9" width="12.5" style="1" customWidth="1"/>
    <col min="10" max="10" width="9" style="1"/>
    <col min="11" max="11" width="9" style="1" customWidth="1"/>
    <col min="12" max="16384" width="9" style="1"/>
  </cols>
  <sheetData>
    <row r="1" spans="1:17">
      <c r="A1" s="194" t="s">
        <v>67</v>
      </c>
      <c r="B1" s="194"/>
      <c r="C1" s="194"/>
      <c r="D1" s="194"/>
      <c r="E1" s="194"/>
      <c r="F1" s="194"/>
      <c r="G1" s="194"/>
      <c r="H1" s="194"/>
      <c r="I1" s="194"/>
      <c r="J1" s="32"/>
    </row>
    <row r="2" spans="1:17">
      <c r="A2" s="194" t="s">
        <v>68</v>
      </c>
      <c r="B2" s="194"/>
      <c r="C2" s="194"/>
      <c r="D2" s="194"/>
      <c r="E2" s="194"/>
      <c r="F2" s="194"/>
      <c r="G2" s="194"/>
      <c r="H2" s="194"/>
      <c r="I2" s="194"/>
      <c r="J2" s="2"/>
    </row>
    <row r="3" spans="1:17">
      <c r="A3" s="194" t="s">
        <v>23</v>
      </c>
      <c r="B3" s="194"/>
      <c r="C3" s="194"/>
      <c r="D3" s="194"/>
      <c r="E3" s="194"/>
      <c r="F3" s="194"/>
      <c r="G3" s="194"/>
      <c r="H3" s="194"/>
      <c r="I3" s="194"/>
      <c r="J3" s="2"/>
    </row>
    <row r="4" spans="1:17">
      <c r="A4" s="194" t="s">
        <v>26</v>
      </c>
      <c r="B4" s="194"/>
      <c r="C4" s="194"/>
      <c r="D4" s="194"/>
      <c r="E4" s="194"/>
      <c r="F4" s="194"/>
      <c r="G4" s="194"/>
      <c r="H4" s="194"/>
      <c r="I4" s="194"/>
      <c r="J4" s="2"/>
    </row>
    <row r="5" spans="1:17">
      <c r="A5" s="37"/>
      <c r="B5" s="37"/>
      <c r="C5" s="37"/>
      <c r="D5" s="37"/>
      <c r="E5" s="37"/>
      <c r="F5" s="37"/>
      <c r="G5" s="37"/>
      <c r="H5" s="103"/>
      <c r="I5" s="2"/>
      <c r="J5" s="2"/>
    </row>
    <row r="6" spans="1:17" ht="51.75" customHeight="1">
      <c r="A6" s="215" t="s">
        <v>10</v>
      </c>
      <c r="B6" s="202" t="s">
        <v>70</v>
      </c>
      <c r="C6" s="203"/>
      <c r="D6" s="192" t="s">
        <v>224</v>
      </c>
      <c r="E6" s="192"/>
      <c r="F6" s="192"/>
      <c r="G6" s="192"/>
      <c r="H6" s="192"/>
      <c r="I6" s="212" t="s">
        <v>33</v>
      </c>
    </row>
    <row r="7" spans="1:17" ht="30" customHeight="1">
      <c r="A7" s="216"/>
      <c r="B7" s="204"/>
      <c r="C7" s="205"/>
      <c r="D7" s="192" t="s">
        <v>71</v>
      </c>
      <c r="E7" s="206"/>
      <c r="F7" s="206"/>
      <c r="G7" s="206"/>
      <c r="H7" s="206"/>
      <c r="I7" s="213"/>
    </row>
    <row r="8" spans="1:17" ht="26.25" customHeight="1">
      <c r="A8" s="216"/>
      <c r="B8" s="199" t="s">
        <v>21</v>
      </c>
      <c r="C8" s="200"/>
      <c r="D8" s="207" t="s">
        <v>21</v>
      </c>
      <c r="E8" s="211"/>
      <c r="F8" s="193" t="s">
        <v>21</v>
      </c>
      <c r="G8" s="193"/>
      <c r="H8" s="206" t="s">
        <v>33</v>
      </c>
      <c r="I8" s="213"/>
    </row>
    <row r="9" spans="1:17">
      <c r="A9" s="216"/>
      <c r="B9" s="207" t="s">
        <v>4</v>
      </c>
      <c r="C9" s="208"/>
      <c r="D9" s="207" t="s">
        <v>4</v>
      </c>
      <c r="E9" s="208"/>
      <c r="F9" s="207" t="s">
        <v>19</v>
      </c>
      <c r="G9" s="208"/>
      <c r="H9" s="206"/>
      <c r="I9" s="213"/>
    </row>
    <row r="10" spans="1:17">
      <c r="A10" s="217"/>
      <c r="B10" s="62" t="s">
        <v>29</v>
      </c>
      <c r="C10" s="4" t="s">
        <v>8</v>
      </c>
      <c r="D10" s="62" t="s">
        <v>29</v>
      </c>
      <c r="E10" s="4" t="s">
        <v>8</v>
      </c>
      <c r="F10" s="62" t="s">
        <v>29</v>
      </c>
      <c r="G10" s="4" t="s">
        <v>8</v>
      </c>
      <c r="H10" s="206"/>
      <c r="I10" s="214"/>
    </row>
    <row r="11" spans="1:17">
      <c r="A11" s="67" t="s">
        <v>10</v>
      </c>
      <c r="B11" s="11" t="s">
        <v>11</v>
      </c>
      <c r="C11" s="11" t="s">
        <v>11</v>
      </c>
      <c r="D11" s="11" t="s">
        <v>11</v>
      </c>
      <c r="E11" s="11" t="s">
        <v>11</v>
      </c>
      <c r="F11" s="11" t="s">
        <v>11</v>
      </c>
      <c r="G11" s="11" t="s">
        <v>11</v>
      </c>
      <c r="H11" s="41"/>
      <c r="I11" s="41" t="s">
        <v>11</v>
      </c>
      <c r="Q11" s="1">
        <v>1</v>
      </c>
    </row>
    <row r="12" spans="1:17">
      <c r="A12" s="7" t="s">
        <v>12</v>
      </c>
      <c r="B12" s="58">
        <v>1</v>
      </c>
      <c r="C12" s="13">
        <f>B12*5000</f>
        <v>5000</v>
      </c>
      <c r="D12" s="58">
        <v>1</v>
      </c>
      <c r="E12" s="13">
        <f>D12*41950</f>
        <v>41950</v>
      </c>
      <c r="F12" s="58">
        <v>0</v>
      </c>
      <c r="G12" s="13">
        <f>F12*9900</f>
        <v>0</v>
      </c>
      <c r="H12" s="13">
        <f>E12+G12</f>
        <v>41950</v>
      </c>
      <c r="I12" s="14">
        <f>C12+E12+G12</f>
        <v>46950</v>
      </c>
      <c r="Q12" s="1">
        <v>4</v>
      </c>
    </row>
    <row r="13" spans="1:17">
      <c r="A13" s="7" t="s">
        <v>13</v>
      </c>
      <c r="B13" s="58">
        <v>4</v>
      </c>
      <c r="C13" s="13">
        <f>B13*5000</f>
        <v>20000</v>
      </c>
      <c r="D13" s="58">
        <v>1</v>
      </c>
      <c r="E13" s="13">
        <f t="shared" ref="E13:E16" si="0">D13*41950</f>
        <v>41950</v>
      </c>
      <c r="F13" s="58">
        <v>3</v>
      </c>
      <c r="G13" s="13">
        <f>F13*41950</f>
        <v>125850</v>
      </c>
      <c r="H13" s="13">
        <f>E13+G13</f>
        <v>167800</v>
      </c>
      <c r="I13" s="14">
        <f>C13+E13+G13</f>
        <v>187800</v>
      </c>
      <c r="Q13" s="1">
        <v>2</v>
      </c>
    </row>
    <row r="14" spans="1:17">
      <c r="A14" s="7" t="s">
        <v>14</v>
      </c>
      <c r="B14" s="58">
        <v>2</v>
      </c>
      <c r="C14" s="13">
        <f>B14*5000</f>
        <v>10000</v>
      </c>
      <c r="D14" s="58">
        <v>1</v>
      </c>
      <c r="E14" s="13">
        <f t="shared" si="0"/>
        <v>41950</v>
      </c>
      <c r="F14" s="58">
        <v>1</v>
      </c>
      <c r="G14" s="13">
        <f t="shared" ref="G14:G16" si="1">F14*41950</f>
        <v>41950</v>
      </c>
      <c r="H14" s="13">
        <f>E14+G14</f>
        <v>83900</v>
      </c>
      <c r="I14" s="14">
        <f>C14+E14+G14</f>
        <v>93900</v>
      </c>
      <c r="Q14" s="1">
        <v>2</v>
      </c>
    </row>
    <row r="15" spans="1:17">
      <c r="A15" s="7" t="s">
        <v>15</v>
      </c>
      <c r="B15" s="58">
        <v>2</v>
      </c>
      <c r="C15" s="13">
        <f>B15*5000</f>
        <v>10000</v>
      </c>
      <c r="D15" s="58">
        <v>1</v>
      </c>
      <c r="E15" s="13">
        <f t="shared" si="0"/>
        <v>41950</v>
      </c>
      <c r="F15" s="58">
        <v>1</v>
      </c>
      <c r="G15" s="13">
        <f t="shared" si="1"/>
        <v>41950</v>
      </c>
      <c r="H15" s="13">
        <f>E15+G15</f>
        <v>83900</v>
      </c>
      <c r="I15" s="14">
        <f>C15+E15+G15</f>
        <v>93900</v>
      </c>
      <c r="Q15" s="1">
        <v>6</v>
      </c>
    </row>
    <row r="16" spans="1:17">
      <c r="A16" s="7" t="s">
        <v>16</v>
      </c>
      <c r="B16" s="58">
        <v>6</v>
      </c>
      <c r="C16" s="13">
        <f>B16*5000</f>
        <v>30000</v>
      </c>
      <c r="D16" s="58">
        <v>2</v>
      </c>
      <c r="E16" s="13">
        <f t="shared" si="0"/>
        <v>83900</v>
      </c>
      <c r="F16" s="58">
        <v>4</v>
      </c>
      <c r="G16" s="13">
        <f t="shared" si="1"/>
        <v>167800</v>
      </c>
      <c r="H16" s="13">
        <f>E16+G16</f>
        <v>251700</v>
      </c>
      <c r="I16" s="14">
        <f>C16+E16+G16</f>
        <v>281700</v>
      </c>
    </row>
    <row r="17" spans="1:9">
      <c r="A17" s="7" t="s">
        <v>17</v>
      </c>
      <c r="B17" s="59">
        <v>0</v>
      </c>
      <c r="C17" s="13">
        <f>B17*9900</f>
        <v>0</v>
      </c>
      <c r="D17" s="13">
        <f t="shared" ref="D17:H17" si="2">C17*9900</f>
        <v>0</v>
      </c>
      <c r="E17" s="13">
        <f t="shared" si="2"/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4">
        <f>C17</f>
        <v>0</v>
      </c>
    </row>
    <row r="18" spans="1:9">
      <c r="A18" s="63" t="s">
        <v>18</v>
      </c>
      <c r="B18" s="61">
        <f>SUM(B12:B17)</f>
        <v>15</v>
      </c>
      <c r="C18" s="22">
        <f>SUM(C11:C17)</f>
        <v>75000</v>
      </c>
      <c r="D18" s="61">
        <f>SUM(D12:D17)</f>
        <v>6</v>
      </c>
      <c r="E18" s="22">
        <f>SUM(E11:E17)</f>
        <v>251700</v>
      </c>
      <c r="F18" s="61">
        <f>SUM(F12:F17)</f>
        <v>9</v>
      </c>
      <c r="G18" s="22">
        <f>SUM(G11:G17)</f>
        <v>377550</v>
      </c>
      <c r="H18" s="22">
        <f>SUM(H12:H16)</f>
        <v>629250</v>
      </c>
      <c r="I18" s="22">
        <f>C18+E18+G18</f>
        <v>704250</v>
      </c>
    </row>
    <row r="20" spans="1:9">
      <c r="B20" s="18">
        <f>C20/15</f>
        <v>5000</v>
      </c>
      <c r="C20" s="18">
        <v>75000</v>
      </c>
      <c r="D20" s="18">
        <f>E20/6</f>
        <v>49700</v>
      </c>
      <c r="E20" s="18">
        <v>298200</v>
      </c>
      <c r="F20" s="18">
        <f>G20/9</f>
        <v>49700</v>
      </c>
      <c r="G20" s="18">
        <v>447300</v>
      </c>
      <c r="H20" s="18"/>
    </row>
  </sheetData>
  <mergeCells count="16">
    <mergeCell ref="A1:I1"/>
    <mergeCell ref="A2:I2"/>
    <mergeCell ref="A3:I3"/>
    <mergeCell ref="A4:I4"/>
    <mergeCell ref="B8:C8"/>
    <mergeCell ref="D8:E8"/>
    <mergeCell ref="D6:H6"/>
    <mergeCell ref="B6:C7"/>
    <mergeCell ref="I6:I10"/>
    <mergeCell ref="D7:H7"/>
    <mergeCell ref="H8:H10"/>
    <mergeCell ref="A6:A10"/>
    <mergeCell ref="F8:G8"/>
    <mergeCell ref="F9:G9"/>
    <mergeCell ref="B9:C9"/>
    <mergeCell ref="D9:E9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18"/>
  <sheetViews>
    <sheetView workbookViewId="0">
      <selection activeCell="H7" sqref="H7"/>
    </sheetView>
  </sheetViews>
  <sheetFormatPr defaultColWidth="9" defaultRowHeight="20.25"/>
  <cols>
    <col min="1" max="1" width="21.5" style="1" customWidth="1"/>
    <col min="2" max="6" width="15.625" style="1" customWidth="1"/>
    <col min="7" max="16384" width="9" style="1"/>
  </cols>
  <sheetData>
    <row r="1" spans="1:9">
      <c r="A1" s="194" t="s">
        <v>67</v>
      </c>
      <c r="B1" s="194"/>
      <c r="C1" s="194"/>
      <c r="D1" s="194"/>
      <c r="E1" s="194"/>
      <c r="F1" s="194"/>
      <c r="G1" s="2"/>
      <c r="H1" s="2"/>
      <c r="I1" s="2"/>
    </row>
    <row r="2" spans="1:9">
      <c r="A2" s="194" t="s">
        <v>68</v>
      </c>
      <c r="B2" s="194"/>
      <c r="C2" s="194"/>
      <c r="D2" s="194"/>
      <c r="E2" s="194"/>
      <c r="F2" s="194"/>
      <c r="G2" s="2"/>
      <c r="H2" s="2"/>
      <c r="I2" s="2"/>
    </row>
    <row r="3" spans="1:9">
      <c r="A3" s="194" t="s">
        <v>23</v>
      </c>
      <c r="B3" s="194"/>
      <c r="C3" s="194"/>
      <c r="D3" s="194"/>
      <c r="E3" s="194"/>
      <c r="F3" s="194"/>
      <c r="G3" s="2"/>
      <c r="H3" s="2"/>
      <c r="I3" s="2"/>
    </row>
    <row r="4" spans="1:9">
      <c r="A4" s="194" t="s">
        <v>26</v>
      </c>
      <c r="B4" s="194"/>
      <c r="C4" s="194"/>
      <c r="D4" s="194"/>
      <c r="E4" s="194"/>
      <c r="F4" s="194"/>
      <c r="G4" s="2"/>
      <c r="H4" s="2"/>
      <c r="I4" s="2"/>
    </row>
    <row r="5" spans="1:9">
      <c r="A5" s="224"/>
      <c r="B5" s="224"/>
      <c r="C5" s="224"/>
      <c r="D5" s="224"/>
      <c r="E5" s="224"/>
      <c r="F5" s="224"/>
      <c r="G5" s="2"/>
      <c r="H5" s="2"/>
      <c r="I5" s="2"/>
    </row>
    <row r="6" spans="1:9" ht="24" customHeight="1">
      <c r="A6" s="215" t="s">
        <v>10</v>
      </c>
      <c r="B6" s="221" t="s">
        <v>72</v>
      </c>
      <c r="C6" s="222"/>
      <c r="D6" s="222"/>
      <c r="E6" s="222"/>
      <c r="F6" s="223"/>
      <c r="G6" s="2"/>
      <c r="H6" s="2"/>
      <c r="I6" s="2"/>
    </row>
    <row r="7" spans="1:9" ht="51" customHeight="1">
      <c r="A7" s="216"/>
      <c r="B7" s="218" t="s">
        <v>37</v>
      </c>
      <c r="C7" s="219"/>
      <c r="D7" s="219"/>
      <c r="E7" s="220"/>
      <c r="F7" s="53"/>
      <c r="G7" s="2"/>
    </row>
    <row r="8" spans="1:9" ht="27.75" customHeight="1">
      <c r="A8" s="216"/>
      <c r="B8" s="199" t="s">
        <v>3</v>
      </c>
      <c r="C8" s="201"/>
      <c r="D8" s="199" t="s">
        <v>3</v>
      </c>
      <c r="E8" s="201"/>
      <c r="F8" s="52" t="s">
        <v>33</v>
      </c>
    </row>
    <row r="9" spans="1:9" ht="26.25" customHeight="1">
      <c r="A9" s="216"/>
      <c r="B9" s="199" t="s">
        <v>4</v>
      </c>
      <c r="C9" s="201"/>
      <c r="D9" s="199" t="s">
        <v>19</v>
      </c>
      <c r="E9" s="201"/>
      <c r="F9" s="52" t="s">
        <v>34</v>
      </c>
    </row>
    <row r="10" spans="1:9">
      <c r="A10" s="217"/>
      <c r="B10" s="36" t="s">
        <v>9</v>
      </c>
      <c r="C10" s="36" t="s">
        <v>8</v>
      </c>
      <c r="D10" s="36" t="s">
        <v>9</v>
      </c>
      <c r="E10" s="36" t="s">
        <v>8</v>
      </c>
      <c r="F10" s="51"/>
      <c r="I10" s="26"/>
    </row>
    <row r="11" spans="1:9">
      <c r="A11" s="5" t="s">
        <v>139</v>
      </c>
      <c r="B11" s="11">
        <v>30</v>
      </c>
      <c r="C11" s="11">
        <v>19800</v>
      </c>
      <c r="D11" s="11">
        <v>30</v>
      </c>
      <c r="E11" s="11">
        <v>39800</v>
      </c>
      <c r="F11" s="11">
        <f>C11+E11</f>
        <v>59600</v>
      </c>
    </row>
    <row r="12" spans="1:9">
      <c r="A12" s="7"/>
      <c r="B12" s="14"/>
      <c r="C12" s="14"/>
      <c r="D12" s="14"/>
      <c r="E12" s="14"/>
      <c r="F12" s="14"/>
    </row>
    <row r="13" spans="1:9">
      <c r="A13" s="7"/>
      <c r="B13" s="14"/>
      <c r="C13" s="14"/>
      <c r="D13" s="14"/>
      <c r="E13" s="14"/>
      <c r="F13" s="14"/>
    </row>
    <row r="14" spans="1:9">
      <c r="A14" s="7"/>
      <c r="B14" s="25"/>
      <c r="C14" s="25"/>
      <c r="D14" s="25"/>
      <c r="E14" s="25"/>
      <c r="F14" s="25"/>
    </row>
    <row r="15" spans="1:9">
      <c r="A15" s="9"/>
      <c r="B15" s="15"/>
      <c r="C15" s="15"/>
      <c r="D15" s="15"/>
      <c r="E15" s="15"/>
      <c r="F15" s="15"/>
    </row>
    <row r="16" spans="1:9">
      <c r="A16" s="73" t="s">
        <v>18</v>
      </c>
      <c r="B16" s="22">
        <f>SUM(B11:B15)</f>
        <v>30</v>
      </c>
      <c r="C16" s="72">
        <f>SUM(C11:C15)</f>
        <v>19800</v>
      </c>
      <c r="D16" s="22">
        <f>SUM(D11:D15)</f>
        <v>30</v>
      </c>
      <c r="E16" s="22">
        <f>SUM(E11:E15)</f>
        <v>39800</v>
      </c>
      <c r="F16" s="22">
        <f>SUM(F11:F15)</f>
        <v>59600</v>
      </c>
    </row>
    <row r="18" spans="6:6">
      <c r="F18" s="18"/>
    </row>
  </sheetData>
  <mergeCells count="12">
    <mergeCell ref="A1:F1"/>
    <mergeCell ref="A2:F2"/>
    <mergeCell ref="A3:F3"/>
    <mergeCell ref="A4:F4"/>
    <mergeCell ref="A5:F5"/>
    <mergeCell ref="A6:A10"/>
    <mergeCell ref="B7:E7"/>
    <mergeCell ref="B6:F6"/>
    <mergeCell ref="B8:C8"/>
    <mergeCell ref="D8:E8"/>
    <mergeCell ref="B9:C9"/>
    <mergeCell ref="D9:E9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19"/>
  <sheetViews>
    <sheetView topLeftCell="A4" workbookViewId="0">
      <selection activeCell="I12" sqref="I12"/>
    </sheetView>
  </sheetViews>
  <sheetFormatPr defaultColWidth="9" defaultRowHeight="20.25"/>
  <cols>
    <col min="1" max="1" width="14.375" style="1" customWidth="1"/>
    <col min="2" max="2" width="6.75" style="1" customWidth="1"/>
    <col min="3" max="3" width="11.75" style="1" customWidth="1"/>
    <col min="4" max="4" width="6.75" style="1" customWidth="1"/>
    <col min="5" max="6" width="11.75" style="1" customWidth="1"/>
    <col min="7" max="7" width="6.75" style="1" customWidth="1"/>
    <col min="8" max="8" width="11.75" style="1" customWidth="1"/>
    <col min="9" max="9" width="6.75" style="1" customWidth="1"/>
    <col min="10" max="10" width="11.75" style="1" customWidth="1"/>
    <col min="11" max="11" width="15.625" style="1" customWidth="1"/>
    <col min="12" max="12" width="9" style="1"/>
    <col min="13" max="13" width="9" style="1" customWidth="1"/>
    <col min="14" max="16384" width="9" style="1"/>
  </cols>
  <sheetData>
    <row r="1" spans="1:19">
      <c r="A1" s="194" t="s">
        <v>67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32"/>
    </row>
    <row r="2" spans="1:19">
      <c r="A2" s="194" t="s">
        <v>68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2"/>
    </row>
    <row r="3" spans="1:19">
      <c r="A3" s="194" t="s">
        <v>73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2"/>
    </row>
    <row r="4" spans="1:19">
      <c r="A4" s="224" t="s">
        <v>74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"/>
    </row>
    <row r="5" spans="1:19">
      <c r="A5" s="206" t="s">
        <v>10</v>
      </c>
      <c r="B5" s="225" t="s">
        <v>75</v>
      </c>
      <c r="C5" s="225"/>
      <c r="D5" s="225"/>
      <c r="E5" s="225"/>
      <c r="F5" s="225"/>
      <c r="G5" s="225"/>
      <c r="H5" s="225"/>
      <c r="I5" s="225"/>
      <c r="J5" s="225"/>
      <c r="K5" s="192" t="s">
        <v>33</v>
      </c>
      <c r="L5" s="2"/>
    </row>
    <row r="6" spans="1:19" ht="81.75" customHeight="1">
      <c r="A6" s="206"/>
      <c r="B6" s="192" t="s">
        <v>76</v>
      </c>
      <c r="C6" s="192"/>
      <c r="D6" s="192" t="s">
        <v>77</v>
      </c>
      <c r="E6" s="192"/>
      <c r="F6" s="206" t="s">
        <v>33</v>
      </c>
      <c r="G6" s="192" t="s">
        <v>78</v>
      </c>
      <c r="H6" s="192"/>
      <c r="I6" s="192" t="s">
        <v>79</v>
      </c>
      <c r="J6" s="192"/>
      <c r="K6" s="192"/>
    </row>
    <row r="7" spans="1:19" ht="31.5" customHeight="1">
      <c r="A7" s="206"/>
      <c r="B7" s="206" t="s">
        <v>27</v>
      </c>
      <c r="C7" s="206"/>
      <c r="D7" s="206" t="s">
        <v>27</v>
      </c>
      <c r="E7" s="206"/>
      <c r="F7" s="206"/>
      <c r="G7" s="206" t="s">
        <v>27</v>
      </c>
      <c r="H7" s="206"/>
      <c r="I7" s="206" t="s">
        <v>27</v>
      </c>
      <c r="J7" s="206"/>
      <c r="K7" s="192"/>
    </row>
    <row r="8" spans="1:19">
      <c r="A8" s="206"/>
      <c r="B8" s="193" t="s">
        <v>4</v>
      </c>
      <c r="C8" s="193"/>
      <c r="D8" s="193" t="s">
        <v>4</v>
      </c>
      <c r="E8" s="193"/>
      <c r="F8" s="206"/>
      <c r="G8" s="193" t="s">
        <v>4</v>
      </c>
      <c r="H8" s="193"/>
      <c r="I8" s="193" t="s">
        <v>4</v>
      </c>
      <c r="J8" s="193"/>
      <c r="K8" s="192"/>
    </row>
    <row r="9" spans="1:19">
      <c r="A9" s="206"/>
      <c r="B9" s="69" t="s">
        <v>9</v>
      </c>
      <c r="C9" s="69" t="s">
        <v>8</v>
      </c>
      <c r="D9" s="69" t="s">
        <v>9</v>
      </c>
      <c r="E9" s="69" t="s">
        <v>8</v>
      </c>
      <c r="F9" s="206"/>
      <c r="G9" s="69" t="s">
        <v>9</v>
      </c>
      <c r="H9" s="69" t="s">
        <v>8</v>
      </c>
      <c r="I9" s="69" t="s">
        <v>31</v>
      </c>
      <c r="J9" s="69" t="s">
        <v>8</v>
      </c>
      <c r="K9" s="192"/>
    </row>
    <row r="10" spans="1:19">
      <c r="A10" s="67" t="s">
        <v>135</v>
      </c>
      <c r="B10" s="11">
        <v>20</v>
      </c>
      <c r="C10" s="11">
        <v>16400</v>
      </c>
      <c r="D10" s="11">
        <v>105</v>
      </c>
      <c r="E10" s="11">
        <v>107100</v>
      </c>
      <c r="F10" s="11">
        <f>C10+E10</f>
        <v>123500</v>
      </c>
      <c r="G10" s="11">
        <v>17</v>
      </c>
      <c r="H10" s="11">
        <v>11900</v>
      </c>
      <c r="I10" s="11"/>
      <c r="J10" s="11"/>
      <c r="K10" s="41">
        <f>F10+H10</f>
        <v>135400</v>
      </c>
      <c r="S10" s="1">
        <v>1</v>
      </c>
    </row>
    <row r="11" spans="1:19">
      <c r="A11" s="7" t="s">
        <v>12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1</v>
      </c>
      <c r="J11" s="74">
        <v>7050</v>
      </c>
      <c r="K11" s="59">
        <f>F11+H11+J11</f>
        <v>7050</v>
      </c>
      <c r="S11" s="1">
        <v>4</v>
      </c>
    </row>
    <row r="12" spans="1:19">
      <c r="A12" s="7" t="s">
        <v>13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1</v>
      </c>
      <c r="J12" s="74">
        <v>7050</v>
      </c>
      <c r="K12" s="59">
        <f t="shared" ref="K12:K16" si="0">F12+H12+J12</f>
        <v>7050</v>
      </c>
      <c r="S12" s="1">
        <v>2</v>
      </c>
    </row>
    <row r="13" spans="1:19">
      <c r="A13" s="7" t="s">
        <v>14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1</v>
      </c>
      <c r="J13" s="74">
        <v>7050</v>
      </c>
      <c r="K13" s="59">
        <f t="shared" si="0"/>
        <v>7050</v>
      </c>
      <c r="S13" s="1">
        <v>2</v>
      </c>
    </row>
    <row r="14" spans="1:19">
      <c r="A14" s="7" t="s">
        <v>15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1</v>
      </c>
      <c r="J14" s="74">
        <v>7050</v>
      </c>
      <c r="K14" s="59">
        <f t="shared" si="0"/>
        <v>7050</v>
      </c>
      <c r="S14" s="1">
        <v>6</v>
      </c>
    </row>
    <row r="15" spans="1:19">
      <c r="A15" s="7" t="s">
        <v>16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1</v>
      </c>
      <c r="J15" s="74">
        <v>7050</v>
      </c>
      <c r="K15" s="59">
        <f t="shared" si="0"/>
        <v>7050</v>
      </c>
    </row>
    <row r="16" spans="1:19">
      <c r="A16" s="7" t="s">
        <v>17</v>
      </c>
      <c r="B16" s="74">
        <v>0</v>
      </c>
      <c r="C16" s="13">
        <f>B16*9900</f>
        <v>0</v>
      </c>
      <c r="D16" s="74">
        <v>0</v>
      </c>
      <c r="E16" s="13">
        <f>D16*9900</f>
        <v>0</v>
      </c>
      <c r="F16" s="74"/>
      <c r="G16" s="74">
        <v>0</v>
      </c>
      <c r="H16" s="13">
        <f>G16*9900</f>
        <v>0</v>
      </c>
      <c r="I16" s="74">
        <v>1</v>
      </c>
      <c r="J16" s="74">
        <v>7050</v>
      </c>
      <c r="K16" s="59">
        <f t="shared" si="0"/>
        <v>7050</v>
      </c>
    </row>
    <row r="17" spans="1:11">
      <c r="A17" s="70" t="s">
        <v>18</v>
      </c>
      <c r="B17" s="31">
        <f>SUM(B11:B16)</f>
        <v>0</v>
      </c>
      <c r="C17" s="31">
        <f t="shared" ref="C17:H17" si="1">SUM(C10)</f>
        <v>16400</v>
      </c>
      <c r="D17" s="31">
        <f t="shared" si="1"/>
        <v>105</v>
      </c>
      <c r="E17" s="31">
        <f t="shared" si="1"/>
        <v>107100</v>
      </c>
      <c r="F17" s="31">
        <f t="shared" si="1"/>
        <v>123500</v>
      </c>
      <c r="G17" s="31">
        <f t="shared" si="1"/>
        <v>17</v>
      </c>
      <c r="H17" s="31">
        <f t="shared" si="1"/>
        <v>11900</v>
      </c>
      <c r="I17" s="31">
        <f>SUM(I11:I16)</f>
        <v>6</v>
      </c>
      <c r="J17" s="31">
        <f>SUM(J11:J16)</f>
        <v>42300</v>
      </c>
      <c r="K17" s="22">
        <f>SUM(K10:K16)</f>
        <v>177700</v>
      </c>
    </row>
    <row r="18" spans="1:11">
      <c r="J18" s="18"/>
    </row>
    <row r="19" spans="1:11">
      <c r="B19" s="18"/>
      <c r="C19" s="18"/>
      <c r="D19" s="18"/>
      <c r="E19" s="18"/>
      <c r="F19" s="18"/>
      <c r="G19" s="18"/>
      <c r="H19" s="18"/>
      <c r="I19" s="18"/>
      <c r="J19" s="18"/>
    </row>
  </sheetData>
  <mergeCells count="20">
    <mergeCell ref="A1:K1"/>
    <mergeCell ref="A5:A9"/>
    <mergeCell ref="B5:J5"/>
    <mergeCell ref="I7:J7"/>
    <mergeCell ref="G7:H7"/>
    <mergeCell ref="D7:E7"/>
    <mergeCell ref="B7:C7"/>
    <mergeCell ref="I6:J6"/>
    <mergeCell ref="G8:H8"/>
    <mergeCell ref="I8:J8"/>
    <mergeCell ref="B6:C6"/>
    <mergeCell ref="D6:E6"/>
    <mergeCell ref="D8:E8"/>
    <mergeCell ref="B8:C8"/>
    <mergeCell ref="F6:F9"/>
    <mergeCell ref="G6:H6"/>
    <mergeCell ref="K5:K9"/>
    <mergeCell ref="A4:K4"/>
    <mergeCell ref="A3:K3"/>
    <mergeCell ref="A2:K2"/>
  </mergeCell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20"/>
  <sheetViews>
    <sheetView topLeftCell="A7" workbookViewId="0">
      <selection activeCell="D17" sqref="D17"/>
    </sheetView>
  </sheetViews>
  <sheetFormatPr defaultColWidth="9" defaultRowHeight="20.25"/>
  <cols>
    <col min="1" max="1" width="13.25" style="1" customWidth="1"/>
    <col min="2" max="7" width="14" style="1" customWidth="1"/>
    <col min="8" max="8" width="24.875" style="1" customWidth="1"/>
    <col min="9" max="9" width="9" style="1"/>
    <col min="10" max="10" width="9" style="1" customWidth="1"/>
    <col min="11" max="16384" width="9" style="1"/>
  </cols>
  <sheetData>
    <row r="1" spans="1:16">
      <c r="A1" s="194" t="s">
        <v>67</v>
      </c>
      <c r="B1" s="194"/>
      <c r="C1" s="194"/>
      <c r="D1" s="194"/>
      <c r="E1" s="194"/>
      <c r="F1" s="194"/>
      <c r="G1" s="194"/>
      <c r="H1" s="194"/>
      <c r="I1" s="32"/>
    </row>
    <row r="2" spans="1:16">
      <c r="A2" s="194" t="s">
        <v>68</v>
      </c>
      <c r="B2" s="194"/>
      <c r="C2" s="194"/>
      <c r="D2" s="194"/>
      <c r="E2" s="194"/>
      <c r="F2" s="194"/>
      <c r="G2" s="194"/>
      <c r="H2" s="194"/>
      <c r="I2" s="2"/>
    </row>
    <row r="3" spans="1:16">
      <c r="A3" s="194" t="s">
        <v>73</v>
      </c>
      <c r="B3" s="194"/>
      <c r="C3" s="194"/>
      <c r="D3" s="194"/>
      <c r="E3" s="194"/>
      <c r="F3" s="194"/>
      <c r="G3" s="194"/>
      <c r="H3" s="194"/>
      <c r="I3" s="2"/>
    </row>
    <row r="4" spans="1:16">
      <c r="A4" s="224" t="s">
        <v>74</v>
      </c>
      <c r="B4" s="224"/>
      <c r="C4" s="224"/>
      <c r="D4" s="224"/>
      <c r="E4" s="224"/>
      <c r="F4" s="224"/>
      <c r="G4" s="224"/>
      <c r="H4" s="224"/>
      <c r="I4" s="2"/>
    </row>
    <row r="5" spans="1:16">
      <c r="A5" s="206" t="s">
        <v>10</v>
      </c>
      <c r="B5" s="225" t="s">
        <v>84</v>
      </c>
      <c r="C5" s="225"/>
      <c r="D5" s="225"/>
      <c r="E5" s="225"/>
      <c r="F5" s="225"/>
      <c r="G5" s="225"/>
      <c r="H5" s="192" t="s">
        <v>33</v>
      </c>
      <c r="I5" s="2"/>
    </row>
    <row r="6" spans="1:16" ht="24" customHeight="1">
      <c r="A6" s="206"/>
      <c r="B6" s="202" t="s">
        <v>80</v>
      </c>
      <c r="C6" s="203"/>
      <c r="D6" s="199" t="s">
        <v>81</v>
      </c>
      <c r="E6" s="200"/>
      <c r="F6" s="200"/>
      <c r="G6" s="201"/>
      <c r="H6" s="192"/>
      <c r="I6" s="2"/>
    </row>
    <row r="7" spans="1:16" ht="51" customHeight="1">
      <c r="A7" s="206"/>
      <c r="B7" s="204"/>
      <c r="C7" s="205"/>
      <c r="D7" s="192" t="s">
        <v>82</v>
      </c>
      <c r="E7" s="192"/>
      <c r="F7" s="192" t="s">
        <v>83</v>
      </c>
      <c r="G7" s="192"/>
      <c r="H7" s="192"/>
    </row>
    <row r="8" spans="1:16" ht="31.5" customHeight="1">
      <c r="A8" s="206"/>
      <c r="B8" s="206" t="s">
        <v>27</v>
      </c>
      <c r="C8" s="206"/>
      <c r="D8" s="206" t="s">
        <v>21</v>
      </c>
      <c r="E8" s="206"/>
      <c r="F8" s="206" t="s">
        <v>21</v>
      </c>
      <c r="G8" s="206"/>
      <c r="H8" s="192"/>
    </row>
    <row r="9" spans="1:16">
      <c r="A9" s="206"/>
      <c r="B9" s="193" t="s">
        <v>4</v>
      </c>
      <c r="C9" s="193"/>
      <c r="D9" s="193" t="s">
        <v>4</v>
      </c>
      <c r="E9" s="193"/>
      <c r="F9" s="193" t="s">
        <v>19</v>
      </c>
      <c r="G9" s="193"/>
      <c r="H9" s="192"/>
    </row>
    <row r="10" spans="1:16">
      <c r="A10" s="206"/>
      <c r="B10" s="69" t="s">
        <v>9</v>
      </c>
      <c r="C10" s="69" t="s">
        <v>8</v>
      </c>
      <c r="D10" s="69" t="s">
        <v>28</v>
      </c>
      <c r="E10" s="69" t="s">
        <v>8</v>
      </c>
      <c r="F10" s="69" t="s">
        <v>28</v>
      </c>
      <c r="G10" s="69" t="s">
        <v>8</v>
      </c>
      <c r="H10" s="192"/>
    </row>
    <row r="11" spans="1:16">
      <c r="A11" s="67" t="s">
        <v>135</v>
      </c>
      <c r="B11" s="11">
        <v>48</v>
      </c>
      <c r="C11" s="11">
        <v>48600</v>
      </c>
      <c r="D11" s="11"/>
      <c r="E11" s="11"/>
      <c r="F11" s="11"/>
      <c r="G11" s="11"/>
      <c r="H11" s="41">
        <f>C11+E11+G11</f>
        <v>48600</v>
      </c>
      <c r="P11" s="1">
        <v>1</v>
      </c>
    </row>
    <row r="12" spans="1:16">
      <c r="A12" s="7" t="s">
        <v>12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59">
        <v>0</v>
      </c>
      <c r="P12" s="1">
        <v>4</v>
      </c>
    </row>
    <row r="13" spans="1:16">
      <c r="A13" s="7" t="s">
        <v>13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59">
        <v>0</v>
      </c>
      <c r="P13" s="1">
        <v>2</v>
      </c>
    </row>
    <row r="14" spans="1:16">
      <c r="A14" s="7" t="s">
        <v>14</v>
      </c>
      <c r="B14" s="74">
        <v>0</v>
      </c>
      <c r="C14" s="74">
        <v>0</v>
      </c>
      <c r="D14" s="74">
        <v>1</v>
      </c>
      <c r="E14" s="74">
        <v>10000</v>
      </c>
      <c r="F14" s="74">
        <v>1</v>
      </c>
      <c r="G14" s="74">
        <v>190000</v>
      </c>
      <c r="H14" s="59">
        <f>E14+G14</f>
        <v>200000</v>
      </c>
      <c r="P14" s="1">
        <v>2</v>
      </c>
    </row>
    <row r="15" spans="1:16">
      <c r="A15" s="7" t="s">
        <v>15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59">
        <v>0</v>
      </c>
      <c r="P15" s="1">
        <v>6</v>
      </c>
    </row>
    <row r="16" spans="1:16">
      <c r="A16" s="7" t="s">
        <v>16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59">
        <v>0</v>
      </c>
    </row>
    <row r="17" spans="1:8">
      <c r="A17" s="7" t="s">
        <v>17</v>
      </c>
      <c r="B17" s="74">
        <v>0</v>
      </c>
      <c r="C17" s="13">
        <f>B17*9900</f>
        <v>0</v>
      </c>
      <c r="D17" s="74">
        <v>0</v>
      </c>
      <c r="E17" s="74">
        <f>D17*9900</f>
        <v>0</v>
      </c>
      <c r="F17" s="74">
        <v>0</v>
      </c>
      <c r="G17" s="74">
        <f>F17*9900</f>
        <v>0</v>
      </c>
      <c r="H17" s="14">
        <f>C17</f>
        <v>0</v>
      </c>
    </row>
    <row r="18" spans="1:8">
      <c r="A18" s="70" t="s">
        <v>18</v>
      </c>
      <c r="B18" s="31">
        <f>SUM(B11:B17)</f>
        <v>48</v>
      </c>
      <c r="C18" s="31">
        <f>SUM(C11)</f>
        <v>48600</v>
      </c>
      <c r="D18" s="31">
        <v>1</v>
      </c>
      <c r="E18" s="31">
        <v>10000</v>
      </c>
      <c r="F18" s="31">
        <v>1</v>
      </c>
      <c r="G18" s="31">
        <v>190000</v>
      </c>
      <c r="H18" s="22">
        <f>SUM(H11:H17)</f>
        <v>248600</v>
      </c>
    </row>
    <row r="20" spans="1:8">
      <c r="B20" s="18"/>
      <c r="C20" s="18"/>
      <c r="D20" s="18"/>
      <c r="E20" s="18"/>
      <c r="F20" s="18"/>
      <c r="G20" s="18"/>
    </row>
  </sheetData>
  <mergeCells count="17">
    <mergeCell ref="F7:G7"/>
    <mergeCell ref="B8:C8"/>
    <mergeCell ref="D8:E8"/>
    <mergeCell ref="F8:G8"/>
    <mergeCell ref="A1:H1"/>
    <mergeCell ref="A2:H2"/>
    <mergeCell ref="A3:H3"/>
    <mergeCell ref="A4:H4"/>
    <mergeCell ref="A5:A10"/>
    <mergeCell ref="B5:G5"/>
    <mergeCell ref="H5:H10"/>
    <mergeCell ref="B9:C9"/>
    <mergeCell ref="D9:E9"/>
    <mergeCell ref="F9:G9"/>
    <mergeCell ref="D6:G6"/>
    <mergeCell ref="B6:C7"/>
    <mergeCell ref="D7:E7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20"/>
  <sheetViews>
    <sheetView workbookViewId="0">
      <selection activeCell="B5" sqref="B5:C5"/>
    </sheetView>
  </sheetViews>
  <sheetFormatPr defaultColWidth="9" defaultRowHeight="20.25"/>
  <cols>
    <col min="1" max="1" width="18.375" style="1" customWidth="1"/>
    <col min="2" max="2" width="26.625" style="1" customWidth="1"/>
    <col min="3" max="3" width="31.75" style="1" customWidth="1"/>
    <col min="4" max="4" width="37.375" style="1" customWidth="1"/>
    <col min="5" max="5" width="9" style="1"/>
    <col min="6" max="6" width="9" style="1" customWidth="1"/>
    <col min="7" max="16384" width="9" style="1"/>
  </cols>
  <sheetData>
    <row r="1" spans="1:12">
      <c r="A1" s="194" t="s">
        <v>67</v>
      </c>
      <c r="B1" s="194"/>
      <c r="C1" s="194"/>
      <c r="D1" s="194"/>
      <c r="E1" s="32"/>
    </row>
    <row r="2" spans="1:12">
      <c r="A2" s="194" t="s">
        <v>86</v>
      </c>
      <c r="B2" s="194"/>
      <c r="C2" s="194"/>
      <c r="D2" s="194"/>
      <c r="E2" s="2"/>
    </row>
    <row r="3" spans="1:12">
      <c r="A3" s="194" t="s">
        <v>73</v>
      </c>
      <c r="B3" s="194"/>
      <c r="C3" s="194"/>
      <c r="D3" s="194"/>
      <c r="E3" s="2"/>
    </row>
    <row r="4" spans="1:12">
      <c r="A4" s="224" t="s">
        <v>74</v>
      </c>
      <c r="B4" s="224"/>
      <c r="C4" s="224"/>
      <c r="D4" s="224"/>
      <c r="E4" s="2"/>
    </row>
    <row r="5" spans="1:12">
      <c r="A5" s="206" t="s">
        <v>10</v>
      </c>
      <c r="B5" s="193" t="s">
        <v>84</v>
      </c>
      <c r="C5" s="193"/>
      <c r="D5" s="192" t="s">
        <v>33</v>
      </c>
      <c r="E5" s="2"/>
    </row>
    <row r="6" spans="1:12" ht="42" customHeight="1">
      <c r="A6" s="206"/>
      <c r="B6" s="202" t="s">
        <v>85</v>
      </c>
      <c r="C6" s="203"/>
      <c r="D6" s="192"/>
      <c r="E6" s="2"/>
    </row>
    <row r="7" spans="1:12" ht="24" customHeight="1">
      <c r="A7" s="206"/>
      <c r="B7" s="206" t="s">
        <v>27</v>
      </c>
      <c r="C7" s="206"/>
      <c r="D7" s="192"/>
    </row>
    <row r="8" spans="1:12">
      <c r="A8" s="206"/>
      <c r="B8" s="193" t="s">
        <v>4</v>
      </c>
      <c r="C8" s="193"/>
      <c r="D8" s="192"/>
    </row>
    <row r="9" spans="1:12">
      <c r="A9" s="206"/>
      <c r="B9" s="69" t="s">
        <v>31</v>
      </c>
      <c r="C9" s="69" t="s">
        <v>8</v>
      </c>
      <c r="D9" s="192"/>
    </row>
    <row r="10" spans="1:12">
      <c r="A10" s="67" t="s">
        <v>291</v>
      </c>
      <c r="B10" s="11">
        <v>1</v>
      </c>
      <c r="C10" s="11">
        <v>88800</v>
      </c>
      <c r="D10" s="41">
        <v>88800</v>
      </c>
      <c r="L10" s="1">
        <v>1</v>
      </c>
    </row>
    <row r="11" spans="1:12">
      <c r="A11" s="7" t="s">
        <v>12</v>
      </c>
      <c r="B11" s="74">
        <v>0</v>
      </c>
      <c r="C11" s="74">
        <v>0</v>
      </c>
      <c r="D11" s="59">
        <v>0</v>
      </c>
      <c r="L11" s="1">
        <v>4</v>
      </c>
    </row>
    <row r="12" spans="1:12">
      <c r="A12" s="7" t="s">
        <v>13</v>
      </c>
      <c r="B12" s="74">
        <v>0</v>
      </c>
      <c r="C12" s="74">
        <v>0</v>
      </c>
      <c r="D12" s="59">
        <v>0</v>
      </c>
      <c r="L12" s="1">
        <v>2</v>
      </c>
    </row>
    <row r="13" spans="1:12">
      <c r="A13" s="7" t="s">
        <v>14</v>
      </c>
      <c r="B13" s="74">
        <v>0</v>
      </c>
      <c r="C13" s="74">
        <v>0</v>
      </c>
      <c r="D13" s="59">
        <v>0</v>
      </c>
      <c r="L13" s="1">
        <v>2</v>
      </c>
    </row>
    <row r="14" spans="1:12">
      <c r="A14" s="7" t="s">
        <v>15</v>
      </c>
      <c r="B14" s="74">
        <v>0</v>
      </c>
      <c r="C14" s="74">
        <v>0</v>
      </c>
      <c r="D14" s="59">
        <v>0</v>
      </c>
      <c r="L14" s="1">
        <v>6</v>
      </c>
    </row>
    <row r="15" spans="1:12">
      <c r="A15" s="7" t="s">
        <v>16</v>
      </c>
      <c r="B15" s="74">
        <v>0</v>
      </c>
      <c r="C15" s="74">
        <v>0</v>
      </c>
      <c r="D15" s="59">
        <v>0</v>
      </c>
    </row>
    <row r="16" spans="1:12">
      <c r="A16" s="7" t="s">
        <v>17</v>
      </c>
      <c r="B16" s="74">
        <v>0</v>
      </c>
      <c r="C16" s="13">
        <f>B16*9900</f>
        <v>0</v>
      </c>
      <c r="D16" s="14">
        <f>C16</f>
        <v>0</v>
      </c>
    </row>
    <row r="17" spans="1:4">
      <c r="A17" s="9"/>
      <c r="B17" s="17"/>
      <c r="C17" s="17"/>
      <c r="D17" s="15"/>
    </row>
    <row r="18" spans="1:4">
      <c r="A18" s="70" t="s">
        <v>18</v>
      </c>
      <c r="B18" s="31">
        <f>SUM(B10:B17)</f>
        <v>1</v>
      </c>
      <c r="C18" s="31">
        <f>SUM(C10:C17)</f>
        <v>88800</v>
      </c>
      <c r="D18" s="22">
        <f>SUM(D10:D16)</f>
        <v>88800</v>
      </c>
    </row>
    <row r="20" spans="1:4">
      <c r="B20" s="18"/>
      <c r="C20" s="18"/>
    </row>
  </sheetData>
  <mergeCells count="10">
    <mergeCell ref="B7:C7"/>
    <mergeCell ref="B8:C8"/>
    <mergeCell ref="A1:D1"/>
    <mergeCell ref="A2:D2"/>
    <mergeCell ref="A3:D3"/>
    <mergeCell ref="A4:D4"/>
    <mergeCell ref="A5:A9"/>
    <mergeCell ref="B5:C5"/>
    <mergeCell ref="D5:D9"/>
    <mergeCell ref="B6:C6"/>
  </mergeCells>
  <pageMargins left="0.7" right="0.7" top="0.75" bottom="0.7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20"/>
  <sheetViews>
    <sheetView workbookViewId="0">
      <selection activeCell="A3" sqref="A3:I3"/>
    </sheetView>
  </sheetViews>
  <sheetFormatPr defaultColWidth="9" defaultRowHeight="20.25"/>
  <cols>
    <col min="1" max="1" width="18.375" style="1" customWidth="1"/>
    <col min="2" max="2" width="10" style="1" customWidth="1"/>
    <col min="3" max="3" width="14.625" style="1" customWidth="1"/>
    <col min="4" max="4" width="10" style="1" customWidth="1"/>
    <col min="5" max="5" width="14.625" style="1" customWidth="1"/>
    <col min="6" max="6" width="12.875" style="1" customWidth="1"/>
    <col min="7" max="7" width="10" style="1" customWidth="1"/>
    <col min="8" max="9" width="12.875" style="1" customWidth="1"/>
    <col min="10" max="10" width="9" style="1" customWidth="1"/>
    <col min="11" max="16384" width="9" style="1"/>
  </cols>
  <sheetData>
    <row r="1" spans="1:16">
      <c r="A1" s="194" t="s">
        <v>67</v>
      </c>
      <c r="B1" s="194"/>
      <c r="C1" s="194"/>
      <c r="D1" s="194"/>
      <c r="E1" s="194"/>
      <c r="F1" s="194"/>
      <c r="G1" s="194"/>
      <c r="H1" s="194"/>
      <c r="I1" s="194"/>
    </row>
    <row r="2" spans="1:16">
      <c r="A2" s="194" t="s">
        <v>86</v>
      </c>
      <c r="B2" s="194"/>
      <c r="C2" s="194"/>
      <c r="D2" s="194"/>
      <c r="E2" s="194"/>
      <c r="F2" s="194"/>
      <c r="G2" s="194"/>
      <c r="H2" s="194"/>
      <c r="I2" s="194"/>
    </row>
    <row r="3" spans="1:16">
      <c r="A3" s="227" t="s">
        <v>87</v>
      </c>
      <c r="B3" s="194"/>
      <c r="C3" s="194"/>
      <c r="D3" s="194"/>
      <c r="E3" s="194"/>
      <c r="F3" s="194"/>
      <c r="G3" s="194"/>
      <c r="H3" s="194"/>
      <c r="I3" s="194"/>
    </row>
    <row r="4" spans="1:16">
      <c r="A4" s="224" t="s">
        <v>88</v>
      </c>
      <c r="B4" s="224"/>
      <c r="C4" s="224"/>
      <c r="D4" s="224"/>
      <c r="E4" s="224"/>
      <c r="F4" s="224"/>
      <c r="G4" s="224"/>
      <c r="H4" s="224"/>
      <c r="I4" s="224"/>
    </row>
    <row r="5" spans="1:16">
      <c r="A5" s="206" t="s">
        <v>10</v>
      </c>
      <c r="B5" s="226" t="s">
        <v>89</v>
      </c>
      <c r="C5" s="200"/>
      <c r="D5" s="200"/>
      <c r="E5" s="201"/>
      <c r="F5" s="192" t="s">
        <v>33</v>
      </c>
      <c r="G5" s="192" t="s">
        <v>290</v>
      </c>
      <c r="H5" s="192"/>
      <c r="I5" s="192" t="s">
        <v>33</v>
      </c>
    </row>
    <row r="6" spans="1:16" ht="45" customHeight="1">
      <c r="A6" s="206"/>
      <c r="B6" s="202" t="s">
        <v>90</v>
      </c>
      <c r="C6" s="203"/>
      <c r="D6" s="202" t="s">
        <v>91</v>
      </c>
      <c r="E6" s="203"/>
      <c r="F6" s="192"/>
      <c r="G6" s="192"/>
      <c r="H6" s="192"/>
      <c r="I6" s="192"/>
    </row>
    <row r="7" spans="1:16" ht="24" customHeight="1">
      <c r="A7" s="206"/>
      <c r="B7" s="206" t="s">
        <v>27</v>
      </c>
      <c r="C7" s="206"/>
      <c r="D7" s="206" t="s">
        <v>27</v>
      </c>
      <c r="E7" s="206"/>
      <c r="F7" s="192"/>
      <c r="G7" s="206" t="s">
        <v>27</v>
      </c>
      <c r="H7" s="206"/>
      <c r="I7" s="192"/>
    </row>
    <row r="8" spans="1:16">
      <c r="A8" s="206"/>
      <c r="B8" s="193" t="s">
        <v>4</v>
      </c>
      <c r="C8" s="193"/>
      <c r="D8" s="193" t="s">
        <v>288</v>
      </c>
      <c r="E8" s="193"/>
      <c r="F8" s="192"/>
      <c r="G8" s="193" t="s">
        <v>19</v>
      </c>
      <c r="H8" s="193"/>
      <c r="I8" s="192"/>
    </row>
    <row r="9" spans="1:16">
      <c r="A9" s="206"/>
      <c r="B9" s="69" t="s">
        <v>9</v>
      </c>
      <c r="C9" s="69" t="s">
        <v>8</v>
      </c>
      <c r="D9" s="69" t="s">
        <v>92</v>
      </c>
      <c r="E9" s="69" t="s">
        <v>8</v>
      </c>
      <c r="F9" s="192"/>
      <c r="G9" s="69" t="s">
        <v>92</v>
      </c>
      <c r="H9" s="69" t="s">
        <v>8</v>
      </c>
      <c r="I9" s="192"/>
    </row>
    <row r="10" spans="1:16">
      <c r="A10" s="67" t="s">
        <v>136</v>
      </c>
      <c r="B10" s="11">
        <v>32</v>
      </c>
      <c r="C10" s="11">
        <v>140000</v>
      </c>
      <c r="D10" s="11">
        <v>10</v>
      </c>
      <c r="E10" s="11">
        <v>320000</v>
      </c>
      <c r="F10" s="41">
        <f>C10+E10</f>
        <v>460000</v>
      </c>
      <c r="G10" s="11">
        <v>5</v>
      </c>
      <c r="H10" s="11">
        <v>77600</v>
      </c>
      <c r="I10" s="41">
        <f>F10+H10</f>
        <v>537600</v>
      </c>
      <c r="P10" s="1">
        <v>1</v>
      </c>
    </row>
    <row r="11" spans="1:16">
      <c r="A11" s="7" t="s">
        <v>12</v>
      </c>
      <c r="B11" s="74">
        <v>0</v>
      </c>
      <c r="C11" s="74">
        <v>0</v>
      </c>
      <c r="D11" s="74">
        <v>0</v>
      </c>
      <c r="E11" s="74">
        <v>0</v>
      </c>
      <c r="F11" s="59">
        <v>0</v>
      </c>
      <c r="G11" s="74">
        <v>0</v>
      </c>
      <c r="H11" s="74">
        <v>0</v>
      </c>
      <c r="I11" s="59">
        <v>0</v>
      </c>
      <c r="P11" s="1">
        <v>4</v>
      </c>
    </row>
    <row r="12" spans="1:16">
      <c r="A12" s="7" t="s">
        <v>13</v>
      </c>
      <c r="B12" s="74">
        <v>0</v>
      </c>
      <c r="C12" s="74">
        <v>0</v>
      </c>
      <c r="D12" s="74">
        <v>0</v>
      </c>
      <c r="E12" s="74">
        <v>0</v>
      </c>
      <c r="F12" s="59">
        <v>0</v>
      </c>
      <c r="G12" s="74">
        <v>0</v>
      </c>
      <c r="H12" s="74">
        <v>0</v>
      </c>
      <c r="I12" s="59">
        <v>0</v>
      </c>
      <c r="P12" s="1">
        <v>2</v>
      </c>
    </row>
    <row r="13" spans="1:16">
      <c r="A13" s="7" t="s">
        <v>14</v>
      </c>
      <c r="B13" s="74">
        <v>0</v>
      </c>
      <c r="C13" s="74">
        <v>0</v>
      </c>
      <c r="D13" s="74">
        <v>0</v>
      </c>
      <c r="E13" s="74">
        <v>0</v>
      </c>
      <c r="F13" s="59">
        <v>0</v>
      </c>
      <c r="G13" s="74">
        <v>0</v>
      </c>
      <c r="H13" s="74">
        <v>0</v>
      </c>
      <c r="I13" s="59">
        <v>0</v>
      </c>
      <c r="P13" s="1">
        <v>2</v>
      </c>
    </row>
    <row r="14" spans="1:16">
      <c r="A14" s="7" t="s">
        <v>15</v>
      </c>
      <c r="B14" s="74">
        <v>0</v>
      </c>
      <c r="C14" s="74">
        <v>0</v>
      </c>
      <c r="D14" s="74">
        <v>0</v>
      </c>
      <c r="E14" s="74">
        <v>0</v>
      </c>
      <c r="F14" s="59">
        <v>0</v>
      </c>
      <c r="G14" s="74">
        <v>0</v>
      </c>
      <c r="H14" s="74">
        <v>0</v>
      </c>
      <c r="I14" s="59">
        <v>0</v>
      </c>
      <c r="P14" s="1">
        <v>6</v>
      </c>
    </row>
    <row r="15" spans="1:16">
      <c r="A15" s="7" t="s">
        <v>16</v>
      </c>
      <c r="B15" s="74">
        <v>0</v>
      </c>
      <c r="C15" s="74">
        <v>0</v>
      </c>
      <c r="D15" s="74">
        <v>0</v>
      </c>
      <c r="E15" s="74">
        <v>0</v>
      </c>
      <c r="F15" s="59">
        <v>0</v>
      </c>
      <c r="G15" s="74">
        <v>0</v>
      </c>
      <c r="H15" s="74">
        <v>0</v>
      </c>
      <c r="I15" s="59">
        <v>0</v>
      </c>
    </row>
    <row r="16" spans="1:16">
      <c r="A16" s="7" t="s">
        <v>17</v>
      </c>
      <c r="B16" s="74">
        <v>0</v>
      </c>
      <c r="C16" s="13">
        <f>B16*9900</f>
        <v>0</v>
      </c>
      <c r="D16" s="74">
        <v>0</v>
      </c>
      <c r="E16" s="13">
        <f>D16*9900</f>
        <v>0</v>
      </c>
      <c r="F16" s="14">
        <f>C16</f>
        <v>0</v>
      </c>
      <c r="G16" s="74">
        <v>0</v>
      </c>
      <c r="H16" s="13">
        <f>G16*9900</f>
        <v>0</v>
      </c>
      <c r="I16" s="14">
        <f>F16</f>
        <v>0</v>
      </c>
    </row>
    <row r="17" spans="1:9">
      <c r="A17" s="9"/>
      <c r="B17" s="17"/>
      <c r="C17" s="17"/>
      <c r="D17" s="17"/>
      <c r="E17" s="17"/>
      <c r="F17" s="15"/>
      <c r="G17" s="17"/>
      <c r="H17" s="17"/>
      <c r="I17" s="15"/>
    </row>
    <row r="18" spans="1:9">
      <c r="A18" s="70" t="s">
        <v>18</v>
      </c>
      <c r="B18" s="31">
        <f>SUM(B11:B17)</f>
        <v>0</v>
      </c>
      <c r="C18" s="31">
        <f>SUM(C10)</f>
        <v>140000</v>
      </c>
      <c r="D18" s="31">
        <f>SUM(D11:D17)</f>
        <v>0</v>
      </c>
      <c r="E18" s="31">
        <f>SUM(E10)</f>
        <v>320000</v>
      </c>
      <c r="F18" s="22">
        <f>SUM(F10)</f>
        <v>460000</v>
      </c>
      <c r="G18" s="31">
        <f>SUM(G11:G17)</f>
        <v>0</v>
      </c>
      <c r="H18" s="31">
        <f>SUM(H10)</f>
        <v>77600</v>
      </c>
      <c r="I18" s="22">
        <f>SUM(I10)</f>
        <v>537600</v>
      </c>
    </row>
    <row r="20" spans="1:9">
      <c r="B20" s="18"/>
      <c r="C20" s="18"/>
      <c r="D20" s="18"/>
      <c r="E20" s="18"/>
      <c r="G20" s="18"/>
      <c r="H20" s="18"/>
    </row>
  </sheetData>
  <mergeCells count="17">
    <mergeCell ref="A2:I2"/>
    <mergeCell ref="A1:I1"/>
    <mergeCell ref="D6:E6"/>
    <mergeCell ref="D7:E7"/>
    <mergeCell ref="A5:A9"/>
    <mergeCell ref="I5:I9"/>
    <mergeCell ref="A4:I4"/>
    <mergeCell ref="D8:E8"/>
    <mergeCell ref="B5:E5"/>
    <mergeCell ref="G7:H7"/>
    <mergeCell ref="G8:H8"/>
    <mergeCell ref="G5:H6"/>
    <mergeCell ref="F5:F9"/>
    <mergeCell ref="B6:C6"/>
    <mergeCell ref="B7:C7"/>
    <mergeCell ref="B8:C8"/>
    <mergeCell ref="A3:I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1</vt:i4>
      </vt:variant>
    </vt:vector>
  </HeadingPairs>
  <TitlesOfParts>
    <vt:vector size="23" baseType="lpstr">
      <vt:lpstr>จปฐ (เตรียมความพร้อม)</vt:lpstr>
      <vt:lpstr>สารสนเทศความมั่นคง</vt:lpstr>
      <vt:lpstr>แผนชุมชน</vt:lpstr>
      <vt:lpstr>ผู้นำสัมมาชีพ</vt:lpstr>
      <vt:lpstr>สัมมาชีพประชารัฐ</vt:lpstr>
      <vt:lpstr>ศูนย์จัดการกองทุนชุมชน</vt:lpstr>
      <vt:lpstr>ศูนย์จัดการกองทุนชุมชน (2)</vt:lpstr>
      <vt:lpstr>ศูนย์จัดการกองทุนชุมชน (3)</vt:lpstr>
      <vt:lpstr>ผลิตภัณพ์ชุมชน</vt:lpstr>
      <vt:lpstr>โรงเรียน OTOP</vt:lpstr>
      <vt:lpstr>ไทยช่วยไทย</vt:lpstr>
      <vt:lpstr>จริยธรรม</vt:lpstr>
      <vt:lpstr>หมู่บ้าน ศกก</vt:lpstr>
      <vt:lpstr>หมู่บ้าน ศกก2 อช.</vt:lpstr>
      <vt:lpstr>หมู่บ้าน ศกก3</vt:lpstr>
      <vt:lpstr>Sheet1</vt:lpstr>
      <vt:lpstr>กองทุนแม่</vt:lpstr>
      <vt:lpstr>QD1-3</vt:lpstr>
      <vt:lpstr>ผู้ประกอบการชุมชน ce</vt:lpstr>
      <vt:lpstr>สรุปงบหน้า 1-2</vt:lpstr>
      <vt:lpstr>แผน62</vt:lpstr>
      <vt:lpstr>กองทุนสตรี</vt:lpstr>
      <vt:lpstr>กองทุนสตรี!Print_Area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cdd</cp:lastModifiedBy>
  <cp:lastPrinted>2019-06-18T08:13:46Z</cp:lastPrinted>
  <dcterms:created xsi:type="dcterms:W3CDTF">2016-10-19T04:46:00Z</dcterms:created>
  <dcterms:modified xsi:type="dcterms:W3CDTF">2019-06-18T08:13:52Z</dcterms:modified>
</cp:coreProperties>
</file>